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G:\00 Working\งบประมาณ 2565\input\03 กลุ่มงบประมาณ\27 งบกลาง รอบ 4\"/>
    </mc:Choice>
  </mc:AlternateContent>
  <xr:revisionPtr revIDLastSave="0" documentId="13_ncr:1_{13B4CA45-42C4-4C5E-8CF3-12CFBC45DC32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สรุปรายละเอียด" sheetId="2" state="hidden" r:id="rId1"/>
    <sheet name="กรมอนามัย" sheetId="1" r:id="rId2"/>
  </sheets>
  <definedNames>
    <definedName name="__ddd1" localSheetId="1">#REF!</definedName>
    <definedName name="__ddd1" localSheetId="0">#REF!</definedName>
    <definedName name="__ddd1">#REF!</definedName>
    <definedName name="__ddd10" localSheetId="1">#REF!</definedName>
    <definedName name="__ddd10" localSheetId="0">#REF!</definedName>
    <definedName name="__ddd10">#REF!</definedName>
    <definedName name="__ddd11" localSheetId="1">#REF!</definedName>
    <definedName name="__ddd11" localSheetId="0">#REF!</definedName>
    <definedName name="__ddd11">#REF!</definedName>
    <definedName name="__ddd12" localSheetId="1">#REF!</definedName>
    <definedName name="__ddd12" localSheetId="0">#REF!</definedName>
    <definedName name="__ddd12">#REF!</definedName>
    <definedName name="__ddd15" localSheetId="1">#REF!</definedName>
    <definedName name="__ddd15" localSheetId="0">#REF!</definedName>
    <definedName name="__ddd15">#REF!</definedName>
    <definedName name="__ddd2" localSheetId="1">#REF!</definedName>
    <definedName name="__ddd2" localSheetId="0">#REF!</definedName>
    <definedName name="__ddd2">#REF!</definedName>
    <definedName name="__ddd22" localSheetId="1">#REF!</definedName>
    <definedName name="__ddd22" localSheetId="0">#REF!</definedName>
    <definedName name="__ddd22">#REF!</definedName>
    <definedName name="__ddd23" localSheetId="1">#REF!</definedName>
    <definedName name="__ddd23" localSheetId="0">#REF!</definedName>
    <definedName name="__ddd23">#REF!</definedName>
    <definedName name="__ddd3" localSheetId="1">#REF!</definedName>
    <definedName name="__ddd3" localSheetId="0">#REF!</definedName>
    <definedName name="__ddd3">#REF!</definedName>
    <definedName name="__ddd5" localSheetId="1">#REF!</definedName>
    <definedName name="__ddd5" localSheetId="0">#REF!</definedName>
    <definedName name="__ddd5">#REF!</definedName>
    <definedName name="__ddd6" localSheetId="1">#REF!</definedName>
    <definedName name="__ddd6" localSheetId="0">#REF!</definedName>
    <definedName name="__ddd6">#REF!</definedName>
    <definedName name="__ddd8" localSheetId="1">#REF!</definedName>
    <definedName name="__ddd8" localSheetId="0">#REF!</definedName>
    <definedName name="__ddd8">#REF!</definedName>
    <definedName name="__ddd9" localSheetId="1">#REF!</definedName>
    <definedName name="__ddd9" localSheetId="0">#REF!</definedName>
    <definedName name="__ddd9">#REF!</definedName>
    <definedName name="__end001" localSheetId="1">#REF!</definedName>
    <definedName name="__end001" localSheetId="0">#REF!</definedName>
    <definedName name="__end001">#REF!</definedName>
    <definedName name="__end01" localSheetId="1">#REF!</definedName>
    <definedName name="__end01" localSheetId="0">#REF!</definedName>
    <definedName name="__end01">#REF!</definedName>
    <definedName name="_ddd1" localSheetId="1">#REF!</definedName>
    <definedName name="_ddd1" localSheetId="0">#REF!</definedName>
    <definedName name="_ddd1">#REF!</definedName>
    <definedName name="_ddd10" localSheetId="1">#REF!</definedName>
    <definedName name="_ddd10" localSheetId="0">#REF!</definedName>
    <definedName name="_ddd10">#REF!</definedName>
    <definedName name="_ddd11" localSheetId="1">#REF!</definedName>
    <definedName name="_ddd11" localSheetId="0">#REF!</definedName>
    <definedName name="_ddd11">#REF!</definedName>
    <definedName name="_ddd12" localSheetId="1">#REF!</definedName>
    <definedName name="_ddd12" localSheetId="0">#REF!</definedName>
    <definedName name="_ddd12">#REF!</definedName>
    <definedName name="_ddd15" localSheetId="1">#REF!</definedName>
    <definedName name="_ddd15" localSheetId="0">#REF!</definedName>
    <definedName name="_ddd15">#REF!</definedName>
    <definedName name="_ddd2" localSheetId="1">#REF!</definedName>
    <definedName name="_ddd2" localSheetId="0">#REF!</definedName>
    <definedName name="_ddd2">#REF!</definedName>
    <definedName name="_ddd22" localSheetId="1">#REF!</definedName>
    <definedName name="_ddd22" localSheetId="0">#REF!</definedName>
    <definedName name="_ddd22">#REF!</definedName>
    <definedName name="_ddd23" localSheetId="1">#REF!</definedName>
    <definedName name="_ddd23" localSheetId="0">#REF!</definedName>
    <definedName name="_ddd23">#REF!</definedName>
    <definedName name="_ddd3" localSheetId="1">#REF!</definedName>
    <definedName name="_ddd3" localSheetId="0">#REF!</definedName>
    <definedName name="_ddd3">#REF!</definedName>
    <definedName name="_ddd5" localSheetId="1">#REF!</definedName>
    <definedName name="_ddd5" localSheetId="0">#REF!</definedName>
    <definedName name="_ddd5">#REF!</definedName>
    <definedName name="_ddd6" localSheetId="1">#REF!</definedName>
    <definedName name="_ddd6" localSheetId="0">#REF!</definedName>
    <definedName name="_ddd6">#REF!</definedName>
    <definedName name="_ddd8" localSheetId="1">#REF!</definedName>
    <definedName name="_ddd8" localSheetId="0">#REF!</definedName>
    <definedName name="_ddd8">#REF!</definedName>
    <definedName name="_ddd9" localSheetId="1">#REF!</definedName>
    <definedName name="_ddd9" localSheetId="0">#REF!</definedName>
    <definedName name="_ddd9">#REF!</definedName>
    <definedName name="_end001" localSheetId="1">#REF!</definedName>
    <definedName name="_end001" localSheetId="0">#REF!</definedName>
    <definedName name="_end001">#REF!</definedName>
    <definedName name="_end01" localSheetId="1">#REF!</definedName>
    <definedName name="_end01" localSheetId="0">#REF!</definedName>
    <definedName name="_end01">#REF!</definedName>
    <definedName name="a" localSheetId="1">#REF!</definedName>
    <definedName name="a" localSheetId="0">#REF!</definedName>
    <definedName name="a">#REF!</definedName>
    <definedName name="AAA" localSheetId="1">#REF!</definedName>
    <definedName name="AAA" localSheetId="0">#REF!</definedName>
    <definedName name="AAA">#REF!</definedName>
    <definedName name="AAA0" localSheetId="1">#REF!</definedName>
    <definedName name="AAA0" localSheetId="0">#REF!</definedName>
    <definedName name="AAA0">#REF!</definedName>
    <definedName name="AAA00" localSheetId="1">#REF!</definedName>
    <definedName name="AAA00" localSheetId="0">#REF!</definedName>
    <definedName name="AAA00">#REF!</definedName>
    <definedName name="AAA000" localSheetId="1">#REF!</definedName>
    <definedName name="AAA000" localSheetId="0">#REF!</definedName>
    <definedName name="AAA000">#REF!</definedName>
    <definedName name="anamai64" localSheetId="1">#REF!</definedName>
    <definedName name="anamai64" localSheetId="0">#REF!</definedName>
    <definedName name="anamai64">#REF!</definedName>
    <definedName name="anamai641" localSheetId="1">#REF!</definedName>
    <definedName name="anamai641" localSheetId="0">#REF!</definedName>
    <definedName name="anamai641">#REF!</definedName>
    <definedName name="b" localSheetId="1">#REF!</definedName>
    <definedName name="b" localSheetId="0">#REF!</definedName>
    <definedName name="b">#REF!</definedName>
    <definedName name="d" localSheetId="1">#REF!</definedName>
    <definedName name="d" localSheetId="0">#REF!</definedName>
    <definedName name="d">#REF!</definedName>
    <definedName name="dep" localSheetId="1">#REF!</definedName>
    <definedName name="dep" localSheetId="0">#REF!</definedName>
    <definedName name="dep">#REF!</definedName>
    <definedName name="drop1" localSheetId="1">#REF!</definedName>
    <definedName name="drop1" localSheetId="0">#REF!</definedName>
    <definedName name="drop1">#REF!</definedName>
    <definedName name="e" localSheetId="1">#REF!</definedName>
    <definedName name="e" localSheetId="0">#REF!</definedName>
    <definedName name="e">#REF!</definedName>
    <definedName name="end" localSheetId="1">#REF!</definedName>
    <definedName name="end" localSheetId="0">#REF!</definedName>
    <definedName name="end">#REF!</definedName>
    <definedName name="END000" localSheetId="1">#REF!</definedName>
    <definedName name="END000" localSheetId="0">#REF!</definedName>
    <definedName name="END000">#REF!</definedName>
    <definedName name="f" localSheetId="1">#REF!</definedName>
    <definedName name="f" localSheetId="0">#REF!</definedName>
    <definedName name="f">#REF!</definedName>
    <definedName name="g" localSheetId="1">#REF!</definedName>
    <definedName name="g" localSheetId="0">#REF!</definedName>
    <definedName name="g">#REF!</definedName>
    <definedName name="i" localSheetId="1">#REF!</definedName>
    <definedName name="i" localSheetId="0">#REF!</definedName>
    <definedName name="i">#REF!</definedName>
    <definedName name="_xlnm.Print_Area" localSheetId="1">กรมอนามัย!$A$1:$Z$154</definedName>
    <definedName name="_xlnm.Print_Area" localSheetId="0">สรุปรายละเอียด!$A$1:$O$60</definedName>
    <definedName name="_xlnm.Print_Titles" localSheetId="1">กรมอนามัย!$3:$5</definedName>
    <definedName name="_xlnm.Print_Titles" localSheetId="0">สรุปรายละเอียด!$1:$4</definedName>
    <definedName name="view" localSheetId="1">#REF!</definedName>
    <definedName name="view" localSheetId="0">#REF!</definedName>
    <definedName name="view">#REF!</definedName>
    <definedName name="vsprj" localSheetId="1">#REF!</definedName>
    <definedName name="vsprj" localSheetId="0">#REF!</definedName>
    <definedName name="vsprj">#REF!</definedName>
    <definedName name="vsprj0" localSheetId="1">#REF!</definedName>
    <definedName name="vsprj0" localSheetId="0">#REF!</definedName>
    <definedName name="vsprj0">#REF!</definedName>
    <definedName name="vsprj00" localSheetId="1">#REF!</definedName>
    <definedName name="vsprj00" localSheetId="0">#REF!</definedName>
    <definedName name="vsprj00">#REF!</definedName>
    <definedName name="vsprj000" localSheetId="1">#REF!</definedName>
    <definedName name="vsprj000" localSheetId="0">#REF!</definedName>
    <definedName name="vsprj000">#REF!</definedName>
    <definedName name="กก" localSheetId="1">#REF!</definedName>
    <definedName name="กก" localSheetId="0">#REF!</definedName>
    <definedName name="กก">#REF!</definedName>
    <definedName name="กรมอนามัย" localSheetId="1">#REF!</definedName>
    <definedName name="กรมอนามัย" localSheetId="0">#REF!</definedName>
    <definedName name="กรมอนามัย">#REF!</definedName>
    <definedName name="กรมอนามัย_221263" localSheetId="1">#REF!</definedName>
    <definedName name="กรมอนามัย_221263" localSheetId="0">#REF!</definedName>
    <definedName name="กรมอนามัย_221263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54" i="1" l="1"/>
  <c r="X154" i="1" s="1"/>
  <c r="V153" i="1"/>
  <c r="X153" i="1" s="1"/>
  <c r="V152" i="1"/>
  <c r="X152" i="1" s="1"/>
  <c r="V151" i="1"/>
  <c r="X151" i="1" s="1"/>
  <c r="X149" i="1" s="1"/>
  <c r="V150" i="1"/>
  <c r="X150" i="1" s="1"/>
  <c r="E149" i="1"/>
  <c r="V148" i="1"/>
  <c r="X148" i="1" s="1"/>
  <c r="V147" i="1"/>
  <c r="X147" i="1" s="1"/>
  <c r="V146" i="1"/>
  <c r="X146" i="1" s="1"/>
  <c r="V145" i="1"/>
  <c r="X145" i="1" s="1"/>
  <c r="V144" i="1"/>
  <c r="X144" i="1" s="1"/>
  <c r="V143" i="1"/>
  <c r="X143" i="1" s="1"/>
  <c r="V142" i="1"/>
  <c r="X142" i="1" s="1"/>
  <c r="E141" i="1"/>
  <c r="E140" i="1" s="1"/>
  <c r="D140" i="1"/>
  <c r="C140" i="1"/>
  <c r="V141" i="1" l="1"/>
  <c r="V140" i="1" s="1"/>
  <c r="V149" i="1"/>
  <c r="X141" i="1"/>
  <c r="X140" i="1" s="1"/>
  <c r="E38" i="1" l="1"/>
  <c r="X39" i="1"/>
  <c r="X42" i="1"/>
  <c r="X43" i="1"/>
  <c r="X44" i="1"/>
  <c r="X38" i="1" l="1"/>
  <c r="V57" i="1"/>
  <c r="V58" i="1" l="1"/>
  <c r="V15" i="1" l="1"/>
  <c r="V67" i="1"/>
  <c r="P55" i="1"/>
  <c r="C56" i="1" l="1"/>
  <c r="V61" i="1"/>
  <c r="V59" i="1"/>
  <c r="V54" i="1" l="1"/>
  <c r="V84" i="1"/>
  <c r="V82" i="1"/>
  <c r="X82" i="1" s="1"/>
  <c r="V81" i="1"/>
  <c r="V91" i="1"/>
  <c r="V125" i="1" l="1"/>
  <c r="V122" i="1"/>
  <c r="X122" i="1" s="1"/>
  <c r="V123" i="1"/>
  <c r="X123" i="1" s="1"/>
  <c r="V121" i="1"/>
  <c r="X121" i="1" s="1"/>
  <c r="V120" i="1"/>
  <c r="X120" i="1" s="1"/>
  <c r="V119" i="1"/>
  <c r="X119" i="1" s="1"/>
  <c r="V118" i="1"/>
  <c r="X118" i="1" s="1"/>
  <c r="V117" i="1"/>
  <c r="X117" i="1" s="1"/>
  <c r="V115" i="1"/>
  <c r="X115" i="1" s="1"/>
  <c r="V113" i="1"/>
  <c r="V110" i="1"/>
  <c r="X110" i="1" s="1"/>
  <c r="V109" i="1"/>
  <c r="X109" i="1" s="1"/>
  <c r="V108" i="1"/>
  <c r="X108" i="1" s="1"/>
  <c r="V107" i="1"/>
  <c r="X107" i="1" s="1"/>
  <c r="V106" i="1"/>
  <c r="X113" i="1" l="1"/>
  <c r="V111" i="1"/>
  <c r="X106" i="1"/>
  <c r="V105" i="1"/>
  <c r="X28" i="1"/>
  <c r="V104" i="1" l="1"/>
  <c r="X27" i="1"/>
  <c r="X26" i="1" s="1"/>
  <c r="O56" i="2"/>
  <c r="O55" i="2"/>
  <c r="O54" i="2" s="1"/>
  <c r="M54" i="2"/>
  <c r="K54" i="2"/>
  <c r="I54" i="2"/>
  <c r="O51" i="2"/>
  <c r="O49" i="2"/>
  <c r="O43" i="2"/>
  <c r="O42" i="2"/>
  <c r="O41" i="2"/>
  <c r="M40" i="2"/>
  <c r="K40" i="2"/>
  <c r="I40" i="2"/>
  <c r="D40" i="2"/>
  <c r="B40" i="2"/>
  <c r="O39" i="2"/>
  <c r="O38" i="2"/>
  <c r="O37" i="2"/>
  <c r="O36" i="2"/>
  <c r="O35" i="2"/>
  <c r="O34" i="2"/>
  <c r="O30" i="2"/>
  <c r="O27" i="2"/>
  <c r="O25" i="2"/>
  <c r="O23" i="2"/>
  <c r="O22" i="2"/>
  <c r="O21" i="2"/>
  <c r="O19" i="2"/>
  <c r="M18" i="2"/>
  <c r="K18" i="2"/>
  <c r="I18" i="2"/>
  <c r="D18" i="2"/>
  <c r="B18" i="2"/>
  <c r="O17" i="2"/>
  <c r="O15" i="2"/>
  <c r="O13" i="2"/>
  <c r="O12" i="2"/>
  <c r="O11" i="2"/>
  <c r="O10" i="2"/>
  <c r="O8" i="2" s="1"/>
  <c r="O9" i="2"/>
  <c r="M8" i="2"/>
  <c r="M7" i="2" s="1"/>
  <c r="K8" i="2"/>
  <c r="K7" i="2" s="1"/>
  <c r="K6" i="2" s="1"/>
  <c r="K5" i="2" s="1"/>
  <c r="I8" i="2"/>
  <c r="I7" i="2" s="1"/>
  <c r="I6" i="2" s="1"/>
  <c r="I5" i="2" s="1"/>
  <c r="D8" i="2"/>
  <c r="D7" i="2" s="1"/>
  <c r="B8" i="2"/>
  <c r="B7" i="2" s="1"/>
  <c r="F7" i="2"/>
  <c r="F6" i="2" s="1"/>
  <c r="F5" i="2" l="1"/>
  <c r="O7" i="2"/>
  <c r="B5" i="2"/>
  <c r="M6" i="2"/>
  <c r="M5" i="2" s="1"/>
  <c r="O18" i="2"/>
  <c r="O6" i="2" s="1"/>
  <c r="O5" i="2" s="1"/>
  <c r="O40" i="2"/>
  <c r="D5" i="2"/>
  <c r="D6" i="2"/>
  <c r="B6" i="2"/>
  <c r="D15" i="1" l="1"/>
  <c r="C15" i="1"/>
  <c r="E55" i="1"/>
  <c r="E63" i="1"/>
  <c r="D69" i="1"/>
  <c r="E70" i="1"/>
  <c r="E71" i="1"/>
  <c r="E80" i="1"/>
  <c r="E79" i="1"/>
  <c r="E78" i="1"/>
  <c r="D85" i="1"/>
  <c r="E86" i="1"/>
  <c r="E89" i="1"/>
  <c r="D92" i="1"/>
  <c r="E93" i="1"/>
  <c r="E96" i="1"/>
  <c r="D99" i="1"/>
  <c r="E100" i="1"/>
  <c r="E99" i="1" s="1"/>
  <c r="E124" i="1"/>
  <c r="E104" i="1"/>
  <c r="E45" i="1"/>
  <c r="E12" i="1" s="1"/>
  <c r="D37" i="1"/>
  <c r="C37" i="1"/>
  <c r="D29" i="1"/>
  <c r="C29" i="1"/>
  <c r="C9" i="1" s="1"/>
  <c r="X36" i="1"/>
  <c r="V139" i="1"/>
  <c r="X139" i="1" s="1"/>
  <c r="V138" i="1"/>
  <c r="X138" i="1" s="1"/>
  <c r="V137" i="1"/>
  <c r="X137" i="1" s="1"/>
  <c r="V136" i="1"/>
  <c r="X136" i="1" s="1"/>
  <c r="V135" i="1"/>
  <c r="V134" i="1"/>
  <c r="X134" i="1" s="1"/>
  <c r="V133" i="1"/>
  <c r="X133" i="1" s="1"/>
  <c r="V132" i="1"/>
  <c r="V131" i="1"/>
  <c r="X131" i="1" s="1"/>
  <c r="V130" i="1"/>
  <c r="X130" i="1" s="1"/>
  <c r="V129" i="1"/>
  <c r="V128" i="1"/>
  <c r="X128" i="1" s="1"/>
  <c r="V127" i="1"/>
  <c r="X127" i="1" s="1"/>
  <c r="V126" i="1"/>
  <c r="X126" i="1" s="1"/>
  <c r="X111" i="1"/>
  <c r="X105" i="1"/>
  <c r="D103" i="1"/>
  <c r="C103" i="1"/>
  <c r="V102" i="1"/>
  <c r="X102" i="1" s="1"/>
  <c r="V101" i="1"/>
  <c r="C99" i="1"/>
  <c r="V98" i="1"/>
  <c r="X98" i="1" s="1"/>
  <c r="V97" i="1"/>
  <c r="V95" i="1"/>
  <c r="X95" i="1" s="1"/>
  <c r="V94" i="1"/>
  <c r="C92" i="1"/>
  <c r="V90" i="1"/>
  <c r="V89" i="1" s="1"/>
  <c r="V88" i="1"/>
  <c r="X88" i="1" s="1"/>
  <c r="V87" i="1"/>
  <c r="C85" i="1"/>
  <c r="V83" i="1"/>
  <c r="V80" i="1" s="1"/>
  <c r="X81" i="1"/>
  <c r="V79" i="1"/>
  <c r="V78" i="1"/>
  <c r="D77" i="1"/>
  <c r="C77" i="1"/>
  <c r="V76" i="1"/>
  <c r="X76" i="1" s="1"/>
  <c r="V75" i="1"/>
  <c r="X75" i="1" s="1"/>
  <c r="V74" i="1"/>
  <c r="X74" i="1" s="1"/>
  <c r="V73" i="1"/>
  <c r="X73" i="1" s="1"/>
  <c r="V72" i="1"/>
  <c r="V70" i="1"/>
  <c r="C69" i="1"/>
  <c r="V66" i="1"/>
  <c r="X66" i="1" s="1"/>
  <c r="V65" i="1"/>
  <c r="X65" i="1" s="1"/>
  <c r="V64" i="1"/>
  <c r="V62" i="1"/>
  <c r="X62" i="1" s="1"/>
  <c r="X61" i="1"/>
  <c r="V60" i="1"/>
  <c r="X59" i="1"/>
  <c r="D56" i="1"/>
  <c r="V55" i="1"/>
  <c r="X20" i="1"/>
  <c r="X18" i="1"/>
  <c r="D12" i="1"/>
  <c r="C12" i="1"/>
  <c r="E11" i="1"/>
  <c r="D11" i="1"/>
  <c r="C11" i="1"/>
  <c r="D7" i="1"/>
  <c r="V71" i="1" l="1"/>
  <c r="V96" i="1"/>
  <c r="E103" i="1"/>
  <c r="X60" i="1"/>
  <c r="V56" i="1"/>
  <c r="X87" i="1"/>
  <c r="X86" i="1" s="1"/>
  <c r="V86" i="1"/>
  <c r="V85" i="1" s="1"/>
  <c r="X94" i="1"/>
  <c r="X93" i="1" s="1"/>
  <c r="V93" i="1"/>
  <c r="V63" i="1"/>
  <c r="V69" i="1"/>
  <c r="V77" i="1"/>
  <c r="V100" i="1"/>
  <c r="V99" i="1" s="1"/>
  <c r="X129" i="1"/>
  <c r="V124" i="1"/>
  <c r="C7" i="1"/>
  <c r="X23" i="1"/>
  <c r="X57" i="1"/>
  <c r="E85" i="1"/>
  <c r="D9" i="1"/>
  <c r="X55" i="1"/>
  <c r="V12" i="1"/>
  <c r="X64" i="1"/>
  <c r="X63" i="1" s="1"/>
  <c r="X83" i="1"/>
  <c r="AA80" i="1"/>
  <c r="X89" i="1"/>
  <c r="X79" i="1"/>
  <c r="X78" i="1"/>
  <c r="E15" i="1"/>
  <c r="E7" i="1" s="1"/>
  <c r="X132" i="1"/>
  <c r="X135" i="1"/>
  <c r="D10" i="1"/>
  <c r="C10" i="1"/>
  <c r="E37" i="1"/>
  <c r="E92" i="1"/>
  <c r="E77" i="1"/>
  <c r="E69" i="1"/>
  <c r="X72" i="1"/>
  <c r="X71" i="1" s="1"/>
  <c r="C68" i="1"/>
  <c r="X101" i="1"/>
  <c r="X100" i="1" s="1"/>
  <c r="X99" i="1" s="1"/>
  <c r="V11" i="1"/>
  <c r="E29" i="1"/>
  <c r="E56" i="1"/>
  <c r="E10" i="1"/>
  <c r="X45" i="1"/>
  <c r="X12" i="1" s="1"/>
  <c r="X70" i="1"/>
  <c r="X97" i="1"/>
  <c r="X96" i="1" s="1"/>
  <c r="X125" i="1"/>
  <c r="X17" i="1"/>
  <c r="X16" i="1" s="1"/>
  <c r="D68" i="1"/>
  <c r="D21" i="1" s="1"/>
  <c r="X104" i="1"/>
  <c r="X35" i="1"/>
  <c r="X30" i="1" s="1"/>
  <c r="V92" i="1" l="1"/>
  <c r="X80" i="1"/>
  <c r="V68" i="1"/>
  <c r="AA124" i="1"/>
  <c r="X85" i="1"/>
  <c r="X92" i="1"/>
  <c r="E68" i="1"/>
  <c r="E21" i="1" s="1"/>
  <c r="X124" i="1"/>
  <c r="X103" i="1" s="1"/>
  <c r="X29" i="1"/>
  <c r="X9" i="1" s="1"/>
  <c r="X69" i="1"/>
  <c r="E9" i="1"/>
  <c r="D8" i="1"/>
  <c r="D6" i="1" s="1"/>
  <c r="D5" i="1" s="1"/>
  <c r="D14" i="1"/>
  <c r="D13" i="1" s="1"/>
  <c r="X77" i="1"/>
  <c r="V7" i="1"/>
  <c r="X19" i="1"/>
  <c r="C21" i="1"/>
  <c r="C14" i="1" s="1"/>
  <c r="X11" i="1"/>
  <c r="X10" i="1" s="1"/>
  <c r="X37" i="1"/>
  <c r="X56" i="1"/>
  <c r="X22" i="1" s="1"/>
  <c r="V10" i="1"/>
  <c r="V103" i="1"/>
  <c r="X68" i="1" l="1"/>
  <c r="X21" i="1" s="1"/>
  <c r="X8" i="1" s="1"/>
  <c r="E14" i="1"/>
  <c r="E13" i="1" s="1"/>
  <c r="E8" i="1"/>
  <c r="E6" i="1" s="1"/>
  <c r="E5" i="1" s="1"/>
  <c r="C8" i="1"/>
  <c r="C6" i="1" s="1"/>
  <c r="C5" i="1" s="1"/>
  <c r="C13" i="1"/>
  <c r="V8" i="1"/>
  <c r="X15" i="1"/>
  <c r="X7" i="1" s="1"/>
  <c r="V9" i="1"/>
  <c r="V13" i="1" l="1"/>
  <c r="V5" i="1"/>
  <c r="X6" i="1"/>
  <c r="X5" i="1" s="1"/>
  <c r="X14" i="1"/>
  <c r="X13" i="1" s="1"/>
</calcChain>
</file>

<file path=xl/sharedStrings.xml><?xml version="1.0" encoding="utf-8"?>
<sst xmlns="http://schemas.openxmlformats.org/spreadsheetml/2006/main" count="770" uniqueCount="252">
  <si>
    <t>ลำดับที่</t>
  </si>
  <si>
    <t>โครงการ / กิจกรรม</t>
  </si>
  <si>
    <t>พิจารณา 2 ระยะ</t>
  </si>
  <si>
    <t>คำขอ</t>
  </si>
  <si>
    <t>เม.ย.-มิ.ย.</t>
  </si>
  <si>
    <t>ก.ค.-ก.ย.</t>
  </si>
  <si>
    <t>รวม</t>
  </si>
  <si>
    <t>รวมทั้งสิ้น</t>
  </si>
  <si>
    <t>บาท</t>
  </si>
  <si>
    <t>งบดำเนินงาน</t>
  </si>
  <si>
    <t xml:space="preserve">   - ค่าตอบแทน</t>
  </si>
  <si>
    <t xml:space="preserve">   - ค่าใช้สอย</t>
  </si>
  <si>
    <t xml:space="preserve">   - ค่าวัสดุ</t>
  </si>
  <si>
    <t>งบลงทุน</t>
  </si>
  <si>
    <t xml:space="preserve">   - ครุภัณฑ์</t>
  </si>
  <si>
    <t xml:space="preserve">   - สิ่งก่อสร้าง</t>
  </si>
  <si>
    <t>1.1 ค่าตอยแทนใช้สอยและวัสดุ</t>
  </si>
  <si>
    <t xml:space="preserve"> 1.1.1 ค่าตอบแทน</t>
  </si>
  <si>
    <t>หน่วยงาน</t>
  </si>
  <si>
    <t>x</t>
  </si>
  <si>
    <t>คน</t>
  </si>
  <si>
    <t>วัน</t>
  </si>
  <si>
    <t>เป็นเงิน</t>
  </si>
  <si>
    <t>เดือน</t>
  </si>
  <si>
    <t xml:space="preserve"> 1.1.2 ค่าใช้สอย</t>
  </si>
  <si>
    <t>ชุด</t>
  </si>
  <si>
    <t>ครั้ง</t>
  </si>
  <si>
    <t xml:space="preserve">   1.3) ป้องกันความเสี่ยงจากการติดเชื้อ COVID-19 ในครอบครัวและผู้สูงอายุ</t>
  </si>
  <si>
    <t xml:space="preserve"> - การจัดการป้องกันและลดความเสี่ยงการติดเชื้อ COVID-19 ในครอบครัวและผู้สูงอายุ สำหรับ Care giver</t>
  </si>
  <si>
    <t xml:space="preserve">   1.4) ป้องกันและลดความเสี่ยงการติดเชื้อในสถานการศึกษา สถานดูแลเด็กพิเศษ สถานพินิจและคุ้มครองเด็กและเยาวชน</t>
  </si>
  <si>
    <t xml:space="preserve">   1.5) ป้องกันปัจจัยเสี่ยงการติดเชื้อ COVID-19 ในเรือนจำ ทันฑสถาน และกลุ่มเปราะบาง</t>
  </si>
  <si>
    <t xml:space="preserve"> - ค่าเบี้ยเลี้ยง</t>
  </si>
  <si>
    <t xml:space="preserve">หน่วยงาน </t>
  </si>
  <si>
    <t xml:space="preserve"> - ค่าที่พัก</t>
  </si>
  <si>
    <t xml:space="preserve"> - ค่าพาหนะ</t>
  </si>
  <si>
    <t>2) การจัดการด้านการดำรงชีวิตประชาชน และอนามัยสิ่งแวดล้อม เช่น ร้านอาหาร ตลาด ชุมชน สถานที่พักอาศัย ที่ประกอบกิจกรรมสาธารณะ</t>
  </si>
  <si>
    <t xml:space="preserve"> 2.1 การจัดการอนามัยสิ่งแวดล้อมของโรงพยาบาลสนาม และ Hospitel (การจัดการน้ำเสีย ระบบสิ่งปฏิกูล การจัดการขยะติดเชื้อ)</t>
  </si>
  <si>
    <t xml:space="preserve">  - สนับสนุนการจัดการสุขภิบาลสถานกักกันเพื่อป้องกันและควบคุมการแพร่ระบาดของโรคโควิด-19</t>
  </si>
  <si>
    <t xml:space="preserve"> - ตรวจประเมินตามมาตรการและมาตรฐานด้านอนามัยสิ่งแวดล้อมของสถานกักกันเพื่อป้องกันและควบคุมการแพร่ระบาดของโรคโควิด-19 (77 จังหวัด)</t>
  </si>
  <si>
    <t xml:space="preserve">  - เฝ้าระวังด้านอนามัยสิ่งแวดล้อมในสถานกักกันเพื่อป้องกันและควบคุมการแพร่ระบาดของโรคโควิด-19</t>
  </si>
  <si>
    <t>ตัวอย่าง</t>
  </si>
  <si>
    <t>กล่อง</t>
  </si>
  <si>
    <t xml:space="preserve"> 2.2 การป้องกันการระบาดของ COVID-19 ด้วยมาตรการด้านอนามัยสิ่งแวดล้อม ใน Setting เสี่ยงต่อการแพร่ระบาด ประกอบด้วย สถานบันเทิง ผับ บาร์คาราโอเกะ การขนส่ง ห้างสรรพสินค้า สถานประกอบการและกิจกรรมที่มีการรวมตัว </t>
  </si>
  <si>
    <t xml:space="preserve"> - สุ่มประเมินสถานประกอบการกลุ่มเสี่ยง เพื่อรับรองมาตรฐานด้านอนามัยสิ่งแวดล้อม รองรับสถานการณ์โรคโควิด-19 และขับเคลื่อนเศรษฐกิจ</t>
  </si>
  <si>
    <t xml:space="preserve"> - ประเมินรับรองมาตรฐานการจัดการอนามัยสิ่งแวดล้อมในสถานประกอบการ กิจการ ตามมาตรฐานอนามัยสิ่งแวดล้อม (77 จังหวัด): </t>
  </si>
  <si>
    <t xml:space="preserve"> - การปฏิบัติการในพื้นที่สำหรับเจ้าหน้าที่ Operation Team</t>
  </si>
  <si>
    <t xml:space="preserve"> - ลงพื้นที่สนับสนุนการปฏิบัติการควบคุม ป้องกัน และกำกับการดำเนินการของทีมปฏิบัติการระดับพื้นที่ </t>
  </si>
  <si>
    <t>ทีม</t>
  </si>
  <si>
    <t xml:space="preserve"> - สร้างความร่วมมือกับหน่วยงานที่เกี่ยวข้องเพื่อกำหนดแนวทางการขับเคลื่อนนโยบายการยกระดับมาตรฐานด้านอนามัยสิ่งแวดล้อม รองรับสถานการณ์การแพร่ระบาดของโรคโควิด-19 </t>
  </si>
  <si>
    <t xml:space="preserve"> - ประชุมขับเคลื่อนเชิงนโยบายส่วนภูมิภาค</t>
  </si>
  <si>
    <t xml:space="preserve"> 2.3 การป้องกันการระบาดของ COVID-19 ด้วยการจัดการสุขาภิบาลสถานที่จำหน่าย สะสมอาหาร และตลาด</t>
  </si>
  <si>
    <t xml:space="preserve"> - เฝ้าระวังด้านสุขาภิบาลอาหาร น้ำบริโภค และระบบการระบายอากาศ ในสถานที่จำหน่ายและสมอาหาร (ได้แก่ สถานประกอบการร้านอาหาร ตลาด)</t>
  </si>
  <si>
    <t>จังหวัด</t>
  </si>
  <si>
    <t xml:space="preserve"> - การตรวจพื้นผิวสัมผัสเสี่ยง เพื่อลดการแพร่กระจายของโรคโควิด-19 ในสถานประกอบการสถานที่จำหน่าย สะสมอาหาร ตลาด และตลาดนัด</t>
  </si>
  <si>
    <t xml:space="preserve"> 2.4 พัฒนาระบบและกลไกการเฝ้าระวังปัจจัยเสี่ยงและผลกระทบต่อสุขภาพของประชาชนจากการแพร่ระบาดของโรคโควิด-19</t>
  </si>
  <si>
    <t xml:space="preserve"> - เฝ้าระวังความเสี่ยงต่อการแพร่ระบาดของโรคโควิค-19 ทางอากาศในสถานประกอบการ กิจการ และกิจกรรมที่มีการรวมตัวกันจำนวนมาก </t>
  </si>
  <si>
    <t xml:space="preserve"> - รวบรวม และวิเคราะห์ข้อมูลมลพิษอากาศพร้อมจัดทำรายงาน และข้อเสนอเชิงนโยบายต่อการเฝ้าระวังความเสี่ยงในการแพร่ระบาดของโรคโควิค-19 ทางอากาศในสถานประกอบการ กิจการ และกิจกรรมที่มีการรวมตัวกันจำนวนมาก </t>
  </si>
  <si>
    <t xml:space="preserve"> - พัฒนารูปแบบการประเมินและเฝ้าระวังพฤติกรรมการป้องกันโรคเชิงรุกในพื้นที่เสี่ยง แบบ Sentinel Surveillance (การเฝ้าระวังในกลุ่มเป้าหมายเฉพาะ)</t>
  </si>
  <si>
    <t xml:space="preserve"> - ค่าวิเคราะห์ข้อมูลพฤติกรรมอนามัย เพื่อการป้องกันโรคเชิงรุก </t>
  </si>
  <si>
    <t xml:space="preserve"> - ประเมินและสังเคราะห์ข้อมูลเพื่อรองรับการเฝ้าระวังพฤติกรรมการป้องกันโรคเชิงรุกในพื้นที่เสี่ยง แบบ Sentinel Surveillance </t>
  </si>
  <si>
    <t>ชุดข้อมูล</t>
  </si>
  <si>
    <t xml:space="preserve"> 2.5 พัฒนากลไกการประเมินรับรองมาตรฐานการจัดการอนามัยสิ่งแวดล้อมเพื่อปลอดภัยโรคโควิด-19 ด้วย Thai Stop COVID Plus (TSC+)</t>
  </si>
  <si>
    <t xml:space="preserve"> - พัฒนาศูนย์ยกระดับมาตรการควบคุมป้องกัน
โรคโควิด-19 ในสถานประกอบการ กิจการ</t>
  </si>
  <si>
    <t xml:space="preserve"> - จัดทำศูนย์ให้บริการข้อมูล Thai Stop COVID Plus (TSC+) </t>
  </si>
  <si>
    <r>
      <t xml:space="preserve"> - พัฒนารูปแบบ การวิเคราะห์ และการแสดงผลข้อมูล Thai Stop COVID Plus (TSC</t>
    </r>
    <r>
      <rPr>
        <vertAlign val="superscript"/>
        <sz val="16"/>
        <color indexed="8"/>
        <rFont val="TH SarabunPSK"/>
        <family val="2"/>
      </rPr>
      <t>+</t>
    </r>
    <r>
      <rPr>
        <sz val="16"/>
        <color indexed="8"/>
        <rFont val="TH SarabunPSK"/>
        <family val="2"/>
      </rPr>
      <t xml:space="preserve">) </t>
    </r>
  </si>
  <si>
    <t>รูป
แบบ</t>
  </si>
  <si>
    <t>3) การเฝ้าระวังปัจจัยเสี่ยง (ผู้พิทักษ์อนามัย) และสร้างความรอบรู้ทางสุขภาพ</t>
  </si>
  <si>
    <t>* สร้างการรับรู้ ประชาชน ในการป้องกันปัจจัยเสี่ยงต่อการติดเชื้อ COVID-19</t>
  </si>
  <si>
    <t xml:space="preserve"> - กิจกรรม “ปันสุข..หยุดโควิด” เพื่อสร้างความรอบรู้ด้านสุขภาพแก่ประชาชน และสนับสนุนมาตรการป้องกันโควิด-19</t>
  </si>
  <si>
    <t>งาน</t>
  </si>
  <si>
    <t xml:space="preserve"> - กิจกรรมเสริมสร้างความรู้ ทักษะด้านอนามัยสิ่งแวดล้อมเพื่อสุขภาพ สร้างความมั่นใจปอลดภัยไร้โรคโควิด-19</t>
  </si>
  <si>
    <t xml:space="preserve">* เฝ้าระวัง ตรวจสอบ กำกับมาตรการป้องกัน COVID-19 ในกิจการ สถานประกอบการโดยภาคประชาชน </t>
  </si>
  <si>
    <t xml:space="preserve"> -ชี้แจงการดำเนิน งานอาสารอบรู้สู้ภัยโควิด 19 ระดับเขต (โอนเงินให้ศูนย์อนามัย 50,000 บาท x 13 แห่ง)</t>
  </si>
  <si>
    <t xml:space="preserve"> - ประชุมคณะทำงานเพื่อติดตามความก้าวหน้าของการดำเนินงานโครงการ </t>
  </si>
  <si>
    <t xml:space="preserve"> - สร้างเพจ และ line official “อาสารอบรู้สู้ภัยโควิด 19” จำนวน   1 รายการ พร้อมผู้ดูแลระบบ</t>
  </si>
  <si>
    <t xml:space="preserve"> - ผลิตสื่อที่ทันสมัยในการสื่อสาร ให้เข้าถึงประชาน ในทุกช่างทาง</t>
  </si>
  <si>
    <t xml:space="preserve"> - รณรงค์สร้างภาพลักษณ์ความปลอดภัย ความเชื่อมั่นสถานประกอบการไร้ COVID 19</t>
  </si>
  <si>
    <t xml:space="preserve"> - ออกแบบและเผยแพร่คู่มือ“อาสารอบรู้สู้ภัยโควิด 19”  (E-Book)</t>
  </si>
  <si>
    <t xml:space="preserve"> - จ้างเหมาบริการเก็บข้อมูล ประเมิน ตรวจสอบการปฏิบัติตามมาตรการ TSC กรมอนามัย ของสถานประกอบการฯ 10 ประเภทและให้คำปรึกษา แนะนำ (ศูนย์เขต 13 เขต)</t>
  </si>
  <si>
    <t xml:space="preserve"> - เยี่ยมเสริมพลัง กำกับติดตามการดำเนินงาน “อาสารอบรู้สู้ภัยโควิด 19”</t>
  </si>
  <si>
    <t xml:space="preserve"> - จ้างรวบรวมข้อมูล วิเคราะห์ สังเคราะห์ ประมวลผล และจัดทำรายงานผลการดำเนินงาน ทุกเดือน</t>
  </si>
  <si>
    <t xml:space="preserve"> - ค่าทดสอบคุณภาพน้ำเสีย/น้ำทิ้งทางแบคทีเรีย</t>
  </si>
  <si>
    <t xml:space="preserve"> - ค่าทดสอบหาปริมาณ BOD ในน้ำเสีย/น้ำทิ้ง</t>
  </si>
  <si>
    <t xml:space="preserve"> - ค่าจัดส่งภาชนะสุ่มเก็บตัวอย่าง</t>
  </si>
  <si>
    <t xml:space="preserve"> 1.1.3 ค่าวัสดุ</t>
  </si>
  <si>
    <t xml:space="preserve">  1) ครุภัณฑ์</t>
  </si>
  <si>
    <t xml:space="preserve">  2) สิ่งก่อสร้าง</t>
  </si>
  <si>
    <t>สรุปรายละเอียดคำของบกลาง ค่าใช้จ่ายในการบรรเทา แก้ไขปัญหา และเยียวยาผู้ที่ได้รับผลกระทบ
จากการระบาดของโรคติดเชื้อไวรัสโคโรนา 2019  ประจำปีงบประมาณ 2564 (6 เดือน ต.ค.63 - มี.ค.64)</t>
  </si>
  <si>
    <t>สรุปรายละเอียดงบประมาณรายจ่ายประจำปีงบประมาณ พ.ศ. 2564 งบกลาง ค่าใช้จ่ายในการบรรเทา แก้ไขปัญหา และเยียวยาผู้ที่ได้รับผลกระทบ
จากการระบาดของโรคติดเชื้อไวรัสโคโรนา 2019  ประจำปีงบประมาณ 2564 (6 เดือน เมษายน - กันยายน 2564)</t>
  </si>
  <si>
    <t>รายการ
(รอบที่ 1 : 6 เดือน ต.ค. 2563 - มี.ค. 2564)
(8 หน่วยงาน ก.สาธารณสุข)</t>
  </si>
  <si>
    <t xml:space="preserve">กรอบวงเงิน  เมื่อวันที่ 5 ม.ค. 2564 (เดือนตุลาคม 2563 - มีนาคม 2564) </t>
  </si>
  <si>
    <t>การจัดสรรงบประมาณ</t>
  </si>
  <si>
    <t>ผลเบิกจ่าย
30 เม.ย.64</t>
  </si>
  <si>
    <t xml:space="preserve">รายการ
(รอบที่ 2 : 6 เดือน เม.ย. - ก.ย. 2564)
</t>
  </si>
  <si>
    <t>คำขอ 
จากภาพรวมกระทรวง</t>
  </si>
  <si>
    <t xml:space="preserve">ประมาณการ 3 เดือน 
(เม.ย. - มิ.ย. 64) 
</t>
  </si>
  <si>
    <t xml:space="preserve">ประมาณการ 3 เดือน 
(ก.ค. - ก.ย. 64)
</t>
  </si>
  <si>
    <t>รวมประมาณ 6 เดือน  
(เม.ย. - ก.ย. 2564)</t>
  </si>
  <si>
    <t>กรมอนามัย</t>
  </si>
  <si>
    <t>1. งบดำเนินงาน</t>
  </si>
  <si>
    <t>1.1 ค่าตอบแทน</t>
  </si>
  <si>
    <t>1) ค่าตอบแทนเสี่ยงภัย</t>
  </si>
  <si>
    <t>1.1) ค่าตอบแทนเสี่ยงภัยสำหรับเจ้าหน้าที่ที่ปฏิบัติงานเกี่ยวกับรักษา</t>
  </si>
  <si>
    <t>1.2) ค่าตอบแทนเสี่ยงภัย เฝ้าระวังระหว่างประเทศ (ด่านฯ)</t>
  </si>
  <si>
    <t>1.2) ค่าตอบแทนเสี่ยงภัยสำหรับเจ้าหน้าที่ที่ปฏิบัติงาน
ตามด่านผ่อนปรน/ด่านธรรมชาติชายแดนประเทศไทย</t>
  </si>
  <si>
    <t>1.3) ค่าตอบแทนสอบสวนโรค ติดตามผู้สงสัย</t>
  </si>
  <si>
    <t>1.3) ค่าตอบแทนเสี่ยงภัยสำหรับเจ้าหน้าที่ที่ปฏิบัติงานเกี่ยวกับการสอบสวน ควบคุมโรค ติดตามผู้สงสัย 
และเฝ้าระวังเชิงรุก</t>
  </si>
  <si>
    <t>1.4) ค่าตอบแทนเสี่ยงภัยสำหรับเจ้าหน้าที่ตรวจวิเคราะห์ทางห้องปฏิบัติการ</t>
  </si>
  <si>
    <t>1.4) ค่าตอบแทนเสี่ยงภัยสำหรับเจ้าหน้าที่ที่ปฏิบัติงานเกี่ยวกับการตรวจทางห้องปฏิบัติการ</t>
  </si>
  <si>
    <t>1.5) ค่าตอบแทนเสี่ยงภัยสำหรับเจ้าหน้าที่ประจำ SQ/ASQ/OQ/LQ</t>
  </si>
  <si>
    <t>1.5) ค่าตอบแทนเสี่ยงภัยสำหรับเจ้าหน้าที่ที่ปฏิบัติงานเกี่ยวกับสถานที่กักกันโรคที่รัฐจัดให้ (SQ/LQ)</t>
  </si>
  <si>
    <t>1.6) ค่าตอบแทนเสี่ยงภัยสำหรับเจ้าหน้าที่ที่ปฏิบัติงาน 
ณ พื้นที่ จังหวัดสมุทรสาคร</t>
  </si>
  <si>
    <t xml:space="preserve">2) ค่าล่วงเวลา (OT) </t>
  </si>
  <si>
    <t>3) ค่าตอบแทนล่าม</t>
  </si>
  <si>
    <t xml:space="preserve">4) ค่าตอบแทนคณะทำงาน/ผู้เชี่ยวชาญ/ที่ปรึกษา/บุคคลภายนอก </t>
  </si>
  <si>
    <t xml:space="preserve"> 1.2 ค่าใช้สอย</t>
  </si>
  <si>
    <t>1) ค่าใช้จ่ายในการเดินทางไปสอบสวนโรค / ติดตามผู้สัมผัส / ทีมคัดกรอง / ที่ปรึกษา</t>
  </si>
  <si>
    <t>2) ค่าใช้จ่ายในการปฏิบัติการในพื้นที่สำหรับเจ้าหน้าที่ Operation Team</t>
  </si>
  <si>
    <t>3) ค่ารักษาพยาบาล ของผู้ป่วย (คนต่างด้าว/ไร้รัฐ) 
กรณีไม่มีสิทธิสวัสดิการภาครัฐ</t>
  </si>
  <si>
    <t>2) ค่ารักษาพยาบาล ผู้ป่วย คนไร้สิทธิการรักษา 
กรณีไม่มีสิทธิสวัสดิการภาครัฐ</t>
  </si>
  <si>
    <t xml:space="preserve">4) ค่าตรวจทางห้องปฏิบัติการยืนยันการติดเชื้อ </t>
  </si>
  <si>
    <t xml:space="preserve">3) ค่าตรวจทางห้องปฏิบัติการยืนยันการติดเชื้อ </t>
  </si>
  <si>
    <t>5) ค่าอำนวยการและสั่งการเชิงบูรณาการ</t>
  </si>
  <si>
    <t>4) ค่าอำนวยการและสั่งการเชิงบูรณาการ</t>
  </si>
  <si>
    <t>6) ค่าสื่อสารความเสี่ยงเพื่อป้องกันโรค/ค่าสื่อสารสร้างความรอบรู้ด้านสุขภาพให้กับผู้ประกอบการ และประชาชน ในการปฏิบัติตามมาตรการป้องกัน COVID-19</t>
  </si>
  <si>
    <t>7) ค่าสื่อสารประชาสัมพันธ์ (การรับวัคซีน)</t>
  </si>
  <si>
    <t xml:space="preserve">5) ค่าสื่อสารประชาสัมพันธ์ </t>
  </si>
  <si>
    <t xml:space="preserve">8) ค่าจ้างพัฒนาฐานข้อมูลสำหรับการลงทะเบียนรับวัคซีน </t>
  </si>
  <si>
    <t>9) ค่าจ้างเหมาบริการ เพื่อการคัดกรองในด่านป้องกันควบคุมโรค ระหว่างประเทศ</t>
  </si>
  <si>
    <t>6) ค่าจ้างเหมาบริการอื่นๆ</t>
  </si>
  <si>
    <t>10) ค่าจ้างเหมาบริการเก็บข้อมูล</t>
  </si>
  <si>
    <t>11) ค่าจ้างเหมาบริการศูนย์บริหารจัดการข้อมูลสถานประกอบการ และสุขอนามัยประชาชน เพื่อยกระดับ
การเฝ้าระวังและป้องกันโควิด-19</t>
  </si>
  <si>
    <t>12) ค่าจ้างเหมาบริการตัวแทนออกของจากต่างประเทศ</t>
  </si>
  <si>
    <t>13) ค่าขนส่งและเก็บรักษายาที่ใช้ในการรักษาโรค COVID-19</t>
  </si>
  <si>
    <t>14) ค่าจ้างเหมาขนส่งยาสมุนไพร</t>
  </si>
  <si>
    <t>15) ค่าใช้จ่ายในการเดินทาง/เบี้ยเลี้ยง 
ณ จังหวัดสมุทรสาคร</t>
  </si>
  <si>
    <t>16) ค่าบริหารจัดการวัคซีน</t>
  </si>
  <si>
    <t>11) ค่าบริหารจัดการวัคซีน</t>
  </si>
  <si>
    <t>7) ค่าเช่าบริการ ระบบ Cloud Infrastructure (Healthcare) สำหรับระบบหมอพร้อม</t>
  </si>
  <si>
    <t>8) จัดทำระบบยืนยันตัวตน OTP</t>
  </si>
  <si>
    <t>9) ค่าซ่อมแซมอุปกรณ์ต่างๆ</t>
  </si>
  <si>
    <t>10) ค่าใช้จ่ายในการเดินทาง/เบี้ยเลี้ยง</t>
  </si>
  <si>
    <t>12) ค่าบริหารจัดการรถพระราชทาน</t>
  </si>
  <si>
    <t xml:space="preserve"> 1.3 ค่าวัสดุ</t>
  </si>
  <si>
    <t>1) วัสดุวิทยาศาสตร์สนับสนุนห้องปฏิบัติการฯ
(Lab กรมวิทย์ กรมคร.)</t>
  </si>
  <si>
    <t>2) ค่าวัสดุวิทยาศาสตร์ทางห้องปฏิบัติการ (กรมอนามัย)</t>
  </si>
  <si>
    <t>3) ค่าวัสดุอุปกรณ์ป้องกันการติดเชื้อ / 
ค่ายา ที่ใช้ในการรักษาโรค COVID-19</t>
  </si>
  <si>
    <t>3) ค่าวัสดุอุปกรณ์/ ค่ายา ที่ใช้ในการรักษาโรค COVID-19/ค่าวัสดุสนับสนุนการอำนวยการ</t>
  </si>
  <si>
    <t>4) ค่าเวชภัณฑ์ในการปฏิบัติการในพื้นที่เพื่อส่งเสริม 
เฝ้าระวัง กำกับ ประเมินสถานประกอบการ/กิจการ 
รวมถึงสื่อสารสร้างความรอบรู้  ในพื้นที่เสี่ยง</t>
  </si>
  <si>
    <t>5) ค่าวัสดุอุปกรณ์สนับสนุนสำหรับ อสม. 
ปฏิบัติงานเฝ้าระวัง ควบคุม ป้องกันโรค ในชุมชน</t>
  </si>
  <si>
    <t xml:space="preserve">6) ค่ายาฟ้าทะลายโจรเพื่อใช้ในผู้ป่วยติดเชื้อที่ไม่แสดงอาการ </t>
  </si>
  <si>
    <t xml:space="preserve">7) ค่าสเปรย์ล้างมือจากกระชายขาว ขนาด 10 cc. </t>
  </si>
  <si>
    <t>8)  ค่าวัสดุสนับสนุนการอำนวยการ</t>
  </si>
  <si>
    <t>9) ค่าวัคซีน</t>
  </si>
  <si>
    <t>4) ค่าวัคซีน/อุปกรณ์สนับสนุน</t>
  </si>
  <si>
    <t>10) ค่าจัดซื้ออุปกรณ์ในระบบลูกโซ่ความเย็นและเวชภัณฑ์</t>
  </si>
  <si>
    <t>2.ค่าตอบแทนเสี่ยงภัยค้างจ่าย ปีงบประมาณ 2563</t>
  </si>
  <si>
    <t>3.ค่ารักษาพยาบาลส่วนเกินจากสิทธิผู้ป่วยค้างจ่าย  ปีงบประมาณ 63</t>
  </si>
  <si>
    <t>4.ค่าใช้จ่ายอื่นๆค้างจ่าย ปีงบประมาณ 63 
(ค่าตรวจวิเคราะห์ทางห้องปฏิบัติการในการสอบสวนโรค)</t>
  </si>
  <si>
    <t>2. งบลงทุน</t>
  </si>
  <si>
    <t>2.1 ครุภัณฑ์</t>
  </si>
  <si>
    <t>2.2 สิ่งก่อสร้าง</t>
  </si>
  <si>
    <t xml:space="preserve">   1) กิจกรรม “ปันสุข...หยุดโควิด” ผ่านสื่อความรู้สมัยใหม่ เพื่อป้องกันโควิด-19 ให้แก่ประชาชนทุกกลุ่มวัย และสถานประกอบการ</t>
  </si>
  <si>
    <t xml:space="preserve">   2) ผลิตและเผยแพร่คลิปผ่านจอ LED ในเขตพื้นที่กรุงเทพฯและปริมณฑล </t>
  </si>
  <si>
    <t xml:space="preserve">   3) ผลิตและเผยแพร่สกู๊ปข่าวมาตรการและการป้องกันโควิด-19</t>
  </si>
  <si>
    <t xml:space="preserve">   4) ผลิตคลิปความรู้ดูแลสุขภาพกลุ่มเปราะบาง ในยุคโควิด-19</t>
  </si>
  <si>
    <t xml:space="preserve">   5) สื่อสารเพื่อสร้างความรอบรู้สุขภาพแก่ประชาชนทุกกลุ่มวัย โดยเฉพาะกลุ่มเปราะบาง เช่น เด็ก หญิงตั้งครรภ์ ผู้สูงอายุ และผู้มีมีโรคประจำตัว โรคอ้วน โรคเบาหวาน โรคความดันโลหิตสูง ให้สามารถป้องกันตนเองจากโควิด-19 ตามบริบทในพื้นที่ต่างๆ </t>
  </si>
  <si>
    <t>1) สื่อสารนโยบาย เผยแพร่ความรู้ เพิ่มทักษะเพื่อยกระดับมาตรฐานด้านอนามัยสิ่งแวดล้อม รองรับสถานการณ์การแพร่ระบาดของโรคโควิด-19</t>
  </si>
  <si>
    <t xml:space="preserve">   1.1) จัดจ้างผลิตสื่อประชาสัมพันธ์ แนวทางการปฏิบัติในการป้องกันการแพร่ระบาดของโควิด-19 (Motion graphic) </t>
  </si>
  <si>
    <t>2) จัดกิจกรรมรณรงค์เปิดตัวนโยบาย "สร้างความมั่นใจ ท่องเที่ยวปลอดภัยไร้โควิด-19"</t>
  </si>
  <si>
    <t xml:space="preserve">3. ผลิตสื่อประชาสัมพันธ์เพื่อรองรับการเปิดประเทศอย่างปลอดภัยด้วยการจัดอนามัยสิ่งแวดล้อมที่ดี </t>
  </si>
  <si>
    <t xml:space="preserve">   3.1) จัดจ้างจัดทำสื่อวีดีทัศน์ "สร้างความมั่นใจ ท่องเที่ยวปลอดภัยไร้โควิด-19"</t>
  </si>
  <si>
    <t xml:space="preserve">   3.2) จัดจ้างผลิตชุดนิทรรศการสนับสนุนพื้นที่ในการจัดกิจกรรมที่ 3 สร้างมั่นใจ ปลอดภัย Thai Stop COVID Plus</t>
  </si>
  <si>
    <t xml:space="preserve">   3.3) จัดทำชุดประชาสัมพันธ์สื่อสารความเสี่ยงด้านอนามัยสิ่งแวดล้อมของสถานประกอบการประเภทการให้บริการในพื้นที่ท่องเที่ยว</t>
  </si>
  <si>
    <t xml:space="preserve">   3.4) จัดจ้างผลิตชุดนิทรรศการ ป้ายรณรงค์ ป้ายประชาสัมพันธ์ เพื่อส่งเสริมมาตรการควบคุมความเสี่ยงโรคโควิด-19 จากกิจกรรมที่มีการรวมตัว </t>
  </si>
  <si>
    <t xml:space="preserve">   3.5) จัดจ้างผลิตสื่อเผยแพร่ Best practice Model สถานประกอบการ กิจกรรมที่มีการรวมตัวปฏิบัติตามมาตรฐาน</t>
  </si>
  <si>
    <t xml:space="preserve">   3.6) จัดจ้างผลิต/จัดทำสกู๊ปข่าว เผยแพร่มาตรการการควบคุมความเสี่ยงโรคโควิด -19 จากกิจกรรมที่มีการรวมตัว</t>
  </si>
  <si>
    <t xml:space="preserve">   3.7) จัดจ้างผลิตชุดความรู้ แนวทางปฏิบัติสำหรับสถานประกอบการและประชาชน </t>
  </si>
  <si>
    <t xml:space="preserve">   2.1) จัดจ้างจัดกิจกรรมรณรงค์เปิดตัวนโยบาย "สร้างความมั่นใจ ท่องเที่ยวปลอดภัยไร้โควิด-19" </t>
  </si>
  <si>
    <t>ตอน</t>
  </si>
  <si>
    <t>เล่ม</t>
  </si>
  <si>
    <t>ใบเสนอราคา</t>
  </si>
  <si>
    <t>TOR</t>
  </si>
  <si>
    <t xml:space="preserve"> - ชี้แจงโครงการ “อาสารอบรู้สู้ภัยโควิด 19” ให้กับศูนย์อนามัย และหัวหน้าฝ่ายส่งเสริมทุกจังหวัด จำนวน   1 ครั้ง (Online/Onsite)</t>
  </si>
  <si>
    <t xml:space="preserve"> - เพิ่มศักยภาพและการสื่อสารความรอบรู้การป้องกันโควิด 19 ให้กับ “อาสารอบรู้สู้ภัยโควิด 19”(Online+Onsite) 5 ครั้ง</t>
  </si>
  <si>
    <t xml:space="preserve"> - ผลิตคู่มือเพื่อการตรวจสอบ มาตรฐานของสถานประกอบการฯด้วยเทคโนโลยีทันสมัย</t>
  </si>
  <si>
    <t xml:space="preserve"> - เพิ่มศักยภาพและการสื่อสารความรอบรู้การป้องกันโควิด 19 ให้กับ “ผู้พิทักษ์อนามัย สู้ภัยโควิด 19”(Online/Onsite)</t>
  </si>
  <si>
    <t xml:space="preserve"> - มหกรรมรวมพล “อาสารอบรู้สู้ภัยโควิด 19” ระดับประเทศ 1 ครั้ง (on site 200 คน, on line 374,960 คน</t>
  </si>
  <si>
    <t xml:space="preserve"> - จ้างผู้ประสานงานโครงการปริญญาโท 2 คน
(สามารถใช้โปรแกรม Microsoft office, โปรแกรมวิเคราะห์ข้อมูลสำเร็จรูป SPSS ได้)</t>
  </si>
  <si>
    <t xml:space="preserve"> - ค่าทดสอบมาตรฐานคุณภาพน้ำบริโภค</t>
  </si>
  <si>
    <t xml:space="preserve"> - ค่าตรวจวิเคราะห์หาปริมาณเชื้อ2019-nCoVในน้ำเสีย/น้ำทิ้งด้วยเทคนิคRT-PCR</t>
  </si>
  <si>
    <r>
      <t xml:space="preserve"> - ค่าเบี้ยเลี้ยงลงพื้นที่ ตรวจประเมินและเยี่ยมเสริมพลัง</t>
    </r>
    <r>
      <rPr>
        <sz val="16"/>
        <color indexed="8"/>
        <rFont val="TH SarabunPSK"/>
        <family val="2"/>
      </rPr>
      <t>สถานที่จำหน่ายและสมอาหาร (ได้แก่ สถานประกอบการร้านอาหาร ตลาด)</t>
    </r>
  </si>
  <si>
    <t xml:space="preserve"> - ค่าตรวจวิเคราะห์หาปริมาณเชื้อ SARS-COV-2  พื้นผิวสัมผัสในสถานประกอบการร้านอาหาร ตลาด และตลาดนัดด้วยเทคนิค RT-PCR</t>
  </si>
  <si>
    <r>
      <t xml:space="preserve"> - ประเมินความเสี่ยงต่อการแพร่ระบาดของโรคโควิค-</t>
    </r>
    <r>
      <rPr>
        <sz val="16"/>
        <color indexed="8"/>
        <rFont val="TH SarabunPSK"/>
        <family val="2"/>
      </rPr>
      <t xml:space="preserve">19 </t>
    </r>
    <r>
      <rPr>
        <sz val="16"/>
        <color indexed="8"/>
        <rFont val="TH SarabunIT๙"/>
        <family val="2"/>
      </rPr>
      <t xml:space="preserve">ทางอากาศในสถานประกอบการ กิจการ และกิจกรรมที่มีการรวมตัวกันจำนวนมาก </t>
    </r>
  </si>
  <si>
    <t xml:space="preserve">จ้างเจ้าหน้าที่ให้บริการข้อมูลประชาชน ผู้ประกอบการ/กิจการ และหน่วยงานภาครัฐในศูนย์บริการข้อมูล TSC+ จำนวน 5 คน วุฒิปริญญาตรีด้านสาธารณสุข 4 คน ปริญญาตรีด้านคอมพิวเตอร์ 1 คน มีประสบการณ์ในแต่ละด้านอย่างน้อย 3 ปี </t>
  </si>
  <si>
    <t>TOR+ใบเสนอราคา</t>
  </si>
  <si>
    <t>จ้างรวบรวมข้อมูล วิเคราะห์ สังเคราะห์ ประมวลผล และจัดทำรายงานผลการดำเนินงานทุกเดือน ต้องมีคุณลักษณะ 
- ผู้รับจ้างต้องมีประสบการณ์/ เคยรับจ้างหรือดำเนินการวิจัยร่วมกับหน่วยราชการ</t>
  </si>
  <si>
    <t>จ้างผู้ประสานงานโครงการ วุฒิปริญญาโท 2 คน สามารถใช้โปรแกรม Microsoft office, Excel, Power Point, และโปรแกรมวิเคราะห์ข้อมูลสำเร็จรูป Spss ได้ 
- ขอบเขตงาน ประสานงาน งานธุรการ ประมาณการค่าใช้จ่าย จัดทำเอกสารนำเสนอ จัดทำแบบประเมินผล สรุปผลการดำเนินงาน ฯลฯ</t>
  </si>
  <si>
    <t xml:space="preserve"> - ติดตามประเมินสุขอนามัยส่วนบุคคลในเรือนจำ ทันฑสถาน และกลุ่มเปราะบาง</t>
  </si>
  <si>
    <t>เอกสารแนบ</t>
  </si>
  <si>
    <t>จ้างผู้พิทักษ์ในการจัดเก็บข้อมูลในระดับพื้นที่ จังหวัดละ 3 คน (228 คน) กทม. 50 เขตๆละ 3 คน (150 คน) รวม 378 คน ๆละ 6,000 บาท เก็บข้อมูลใน setting ตลาดสด ตลาดนัด สถานศึกษา ร้านอาหาร ผับ บาร์ คาราโอเกะ โรงงาน ห้างสรรพสินค้า ชุมชนแออัด ฯลฯ (การจ้างผู้พิทักษ์ คุณลมบัติเฉพาะตำแหน่ง คือ 1. ข้าราชการบำนาญด้านการแพทย์/การพยาบาล/การสาธารณสุข / ด้านการศึกษา ที่เคย ปฏิบัติหน้าที่ ได้แก่ นักวิชาการสาธารณสุขเชี่ยวชาญด้านส่งเสริมสุขภาพ./หัวหน้ากลุ่มงาน ส่งเสริมสุขภาพ / หัวหน้ากลุ่มงานควบคุมโรค/หัวหน้ากลุ่มงานนโยบายและยุทธศาสตร์/ สาธารณสุขอำเภอ/ผู้อำนวยการโรงพยาบาลส่งเสริมสุขภาพตำบล เป็นต้น หรือตำแหน่งด้าน การศึกษา 
2. สามารถใช้โปรแกรมออนไลน์ผ่านมือถือได้)</t>
  </si>
  <si>
    <t xml:space="preserve"> - ค่าวัสดุอุปกรณ์</t>
  </si>
  <si>
    <t>(ครั้งละ 9,500 บาท = (190 บาท x 50 คน) คือ
  - ค่าอาหารกลางวัน 1 มื้อ x 120 บ. X 50 คน
  - ค่าอาหารว่างและเครื่องดื่ม 2 มื้อ x 35 บ. X 50 คน)</t>
  </si>
  <si>
    <t>(ครั้งละ 7,600 บาท = (190 บาท x 40 คน) คือ
  - ค่าอาหารกลางวัน 1 มื้อ x 120 บ. X 40 คน
  - ค่าอาหารว่างและเครื่องดื่ม 2 มื้อ x 35 บ. X 40 คน)</t>
  </si>
  <si>
    <t xml:space="preserve"> - ประชุมขับเคลื่อนเชิงนโยบายส่วนกลาง </t>
  </si>
  <si>
    <t xml:space="preserve"> - จัดทำแนวทางปฏิบัติเพื่อยกระดับมาตรฐานสถานประกอบการ กิจการ กิจรรมที่มีความเสี่ยงโรคโควิด-19
</t>
  </si>
  <si>
    <t>ค่าเบี้ยเลี้ยง</t>
  </si>
  <si>
    <t xml:space="preserve"> - สนับสนุนจังหวัดในการให้ความรู้ผู้ประกอบการและผู้สัมผัสอาหารในสถานประกอบการด้านอาหาร ในการป้องกันโรคโควิด-19 </t>
  </si>
  <si>
    <t>(โอนสนับสนุนงบประมาณให้ศูนย์อนามัยพัฒนาศักยภาพผู้ประกอบกิจการในการจัดการเพื่อป้องกัน COVID-19 จังหวัดละ 2 รุ่นๆละ 50 คน ผู้ประกอบกิจการ 1 รุ่น ผู้สัมผัสอาหาร 1 รุ่น)</t>
  </si>
  <si>
    <t>TOR สำนักอนามัยสิ่งแวดล้อม</t>
  </si>
  <si>
    <t>TOR กองประเมินผลกระทบต่อสุขภาพ</t>
  </si>
  <si>
    <t>ใบเสนอราคา
 เพื่อเป็นเครื่องมือสำหรับผู้ดูแลผู้สูงอายุ (Caregiver) ใช้ป้องกันตนเองในการปฏิบัติหน้าที่เยี่ยมบ้านกลุ่มผู้สูงอายุที่มีความเสี่ยงสูงต่อการติดเชื้อไวรัสโคโรนา 2019 ในชุมชน</t>
  </si>
  <si>
    <t>เรื่อง</t>
  </si>
  <si>
    <t>จัดจ้างผลิตคลิปและเนื้อหารการเรียนการสอนหลักสูตรออนไลน์ (E-learning) "สุขอนามัยปลอดภัยไร้โควิด-19"</t>
  </si>
  <si>
    <t>ชุดตรวจภูมิคุ้มกันด้วยชุดทดสอบอย่างง่าย (Rapid test) สำหรับ COVID-19 เพื่อตรวจหาเชื้อไว้รัสและภูมิคุ้มกัน</t>
  </si>
  <si>
    <t xml:space="preserve"> - ชุดอุปกรณ์ฝึกปฏิบัติทักษะการดูแลสุขอนามัยส่วนบุคคลและการแปรฟัน (Mask เจลแอลกอฮอล์ สบู่เหลว แปรงสีฟัน ยาสีฟัน แก้วน้ำ กระจกตรวจความสะอาดฟัน และอื่นๆ ตามความจำเป็น)</t>
  </si>
  <si>
    <t>เป็นค่าใช้จ่ายในการจัดทำเอกสารประกอบการประชุม</t>
  </si>
  <si>
    <t xml:space="preserve"> - ขับเคลื่อนมาตรการป้องกันการแพร่ระบาดโควิด-19 ในเด็กและเยาวชนในสถานพินิจและคุ้มครองเด็กและเยาวชน และในสถานศึกษา </t>
  </si>
  <si>
    <t>สำหรับตรวจวิเคราะห์น้ำเสีย/น้ำทิ้ง ใน SQ / รพ.สนาม / สถานที่กักกัน (การตรวจคือ ครั้งที่ 1 ตรวจน้ำก่อนเข้าระบบบำบัด ตรวจครั้งที่ 2 คือน้ำที่ผ่านระบบบำบัดแล้ว หากน้ำที่บำบัดแล้วยังคงมีเชื้อแบคทีเรีย เชื้อไวรัส แสดงว่าการบำบัดยังไม่ดีพอ ในระบบบำบัดนั้นต้องเติมคลอรีนเพิ่ม เพื่อกำจัดเชื้อดังกล่าว)</t>
  </si>
  <si>
    <t xml:space="preserve">ประชุม 30 ครั้ง เวลา 3 เดือน 
(ครั้งละ 5,700 บาท = (190 บาท x 30 คน) คือ
  - ค่าอาหารกลางวัน 1 มื้อ x 120 บ. X 30 คน
  - ค่าอาหารว่างและเครื่องดื่ม 2 มื้อ x 35 บ. X 30 คน)
  - ค่าวัสดุอุปกรณ์ 30 ครั้ง x </t>
  </si>
  <si>
    <t xml:space="preserve">      * ค่าตรวจวิเคราะห์หาปริมาณเชื้อ SARS-COV-2  พื้นผิวสัมผัส</t>
  </si>
  <si>
    <t xml:space="preserve">      * ค่าใช้จ่ายในการดำเนินงานเก็บตัวอย่าง เพื่อส่งวิเคราะห์ ประกอบด้วย ค่าภาชนะอุปกรณ์สำหรับเก็บและบรรจุตัวอย่าง/ค่าน้ำแข็งรักษาอุณหภูมิตัวอย่าง/ค่าขนส่งตัวอย่าง</t>
  </si>
  <si>
    <t xml:space="preserve"> - ติดตามการเข้าถึงคำแนะนำตามมาตรการ
การป้องกันโรคโควิด-19 ในสถานการศึกษา สถานดูแลเด็กพิเศษ สถานพินิจและคุ้มครองเด็กและเยาวชน</t>
  </si>
  <si>
    <t xml:space="preserve"> - เยี่ยมเสริมพลังและประเมินผลการปฎิบัติตามมาตรการป้องกันโรคโควิด-19 ในสถานการศึกษา สถานดูแลเด็กพิเศษ สถานพินิจและคุ้มครองเด็กและเยาวชน</t>
  </si>
  <si>
    <t xml:space="preserve"> - สร้างความตระหนักรู้ในการป้องกันและลดความเสี่ยงของโรคโควิด-19 สำหรับเจ้าหน้าที่สาธารณสุข ครู และครูผู้ดูแล ในสถานการศึกษา สถานดูแลเด็กพิเศษ สถานพินิจและคุ้มครองเด็กและเยาวชน ด้วยหลักสูตรออนไลน์ (E-learning) และสื่อที่เข้าถึงง่ายตามบริบทของพื้นที่</t>
  </si>
  <si>
    <t xml:space="preserve"> - สนับสนุนชุดการเฝ้าระวังและคัดกรองความเสี่ยงการติดเชื้อโรคโควิด-19 ในสถานศึกษามัธยมขนาดใหญ่  </t>
  </si>
  <si>
    <t xml:space="preserve"> - เสริมสร้างการเรียนการสอนทักษะสุขอนามัยส่วนบุคคลในการป้องกันและลดความเสี่ยงการติดเชื้อโรคโควิด-19 สำหรับเด็กพิเศษ </t>
  </si>
  <si>
    <t>(ครั้งละ 5,700 บาท = (190 บาท x 30 คน) คือ
  - ค่าอาหารกลางวัน 1 มื้อ x 120 บ. X 30 คน
  - ค่าอาหารว่างและเครื่องดื่ม 2 มื้อ x 35 บ. X 30 คน)</t>
  </si>
  <si>
    <t>คำของบกลาง รายการเงินสำรองจ่ายเพื่อกรณีฉุกเฉิน หรือจำเป็นฯ กรมอนามัย ประจำปีงบประมาณ พ.ศ. 2564 (ก.ค. - ก.ย. 2564)</t>
  </si>
  <si>
    <t>รายละเอียดตัวคูณ</t>
  </si>
  <si>
    <t>ตัวอย่างการของบกลาง</t>
  </si>
  <si>
    <t>หน่วยงาน  :  .........................................................................</t>
  </si>
  <si>
    <t>คำชี้แจง (ระบุให้ชัดเจนว่าขอไปเพื่อทำอะไร)</t>
  </si>
  <si>
    <t xml:space="preserve">หมายเหตุ : รายการที่ขอ ต้องสามารถเบิกจ่ายให้แล้วเสร็จภายในเดือนกันยายน 2564 </t>
  </si>
  <si>
    <t>1) เครื่องฟอกอากาศ ขนาดเล็ก 10 ตรม. (ศอ.3)</t>
  </si>
  <si>
    <t>เครื่อง</t>
  </si>
  <si>
    <t xml:space="preserve">ใบเสนอราคา Spec </t>
  </si>
  <si>
    <t>2) เครื่องเติมอากาศ  (ศอ.3)</t>
  </si>
  <si>
    <t>3) ชุดวัดคุณภาพอากาศภายในอาคาร  (ศอ.3)</t>
  </si>
  <si>
    <t>4) ตู้อบฆ่าเชื้อเสื้อกราวน์  (ศอ.3)</t>
  </si>
  <si>
    <t>ตู้</t>
  </si>
  <si>
    <t>5) เครื่องออกซิเจนปลายนิ้ว (ศอ.4)</t>
  </si>
  <si>
    <t xml:space="preserve">6) เตียงเหล็กกล่องซี่แนวตั้งแข็งแรงพิเศษ ขนาด 3.5 ฟุต พร้อมที่นอน (ศอ.4) </t>
  </si>
  <si>
    <t>7) เครื่องวัดอุณหภูมิดิจิตอล (ศอ.4)</t>
  </si>
  <si>
    <t>1) ปรับปรุง Isolation room  (asymtomatic or mild case) (ศอ.1)</t>
  </si>
  <si>
    <t xml:space="preserve">ปร.4 ปร.5 </t>
  </si>
  <si>
    <t>2) ปรับปรุง Cohort ward (asymtomatic or mild case) (ศอ.3)</t>
  </si>
  <si>
    <t>3) ปรับปรุงอาคารผู้ป่วยในเพื่อรองรับเป็น Cohort Word (ศอ.4)</t>
  </si>
  <si>
    <t>4) ปรับปรุงอาคารหน่วยจ่ายกลาง (โรงซักฟอก) (ศอ.4)</t>
  </si>
  <si>
    <t>5) ปรับปรุงอาคารเป็น Isolation room (ศอ.7)</t>
  </si>
  <si>
    <t>* แนบใบเสนอราคา 3 ใบ / Spec</t>
  </si>
  <si>
    <t>* แนบ ปร.4 /ปร.5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</si>
</sst>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</numFmts>
  <fonts count="27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8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6"/>
      <color rgb="FF0000FF"/>
      <name val="TH SarabunPSK"/>
      <family val="2"/>
    </font>
    <font>
      <b/>
      <sz val="18"/>
      <color rgb="FF0000FF"/>
      <name val="TH SarabunPSK"/>
      <family val="2"/>
    </font>
    <font>
      <sz val="11"/>
      <color theme="1"/>
      <name val="Calibri"/>
      <family val="2"/>
      <scheme val="minor"/>
    </font>
    <font>
      <sz val="16"/>
      <color theme="1"/>
      <name val="TH SarabunPSK"/>
      <family val="2"/>
      <charset val="222"/>
    </font>
    <font>
      <sz val="16"/>
      <color indexed="8"/>
      <name val="TH SarabunPSK"/>
      <family val="2"/>
    </font>
    <font>
      <sz val="16"/>
      <color theme="1"/>
      <name val="TH SarabunIT๙"/>
      <family val="2"/>
      <charset val="222"/>
    </font>
    <font>
      <sz val="16"/>
      <color indexed="8"/>
      <name val="TH SarabunIT๙"/>
      <family val="2"/>
    </font>
    <font>
      <vertAlign val="superscript"/>
      <sz val="16"/>
      <color indexed="8"/>
      <name val="TH SarabunPSK"/>
      <family val="2"/>
    </font>
    <font>
      <b/>
      <sz val="16"/>
      <color theme="1"/>
      <name val="TH SarabunPSK"/>
      <family val="2"/>
    </font>
    <font>
      <b/>
      <sz val="15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sz val="16"/>
      <color theme="1"/>
      <name val="TH SarabunPSK"/>
      <family val="2"/>
    </font>
    <font>
      <sz val="11"/>
      <name val="TH SarabunPSK"/>
      <family val="2"/>
    </font>
    <font>
      <sz val="14"/>
      <name val="TH SarabunPSK"/>
      <family val="2"/>
    </font>
    <font>
      <b/>
      <sz val="20"/>
      <name val="TH SarabunPSK"/>
      <family val="2"/>
    </font>
    <font>
      <sz val="16"/>
      <color rgb="FFFF0000"/>
      <name val="TH SarabunPSK"/>
      <family val="2"/>
      <charset val="222"/>
    </font>
    <font>
      <sz val="16"/>
      <name val="TH SarabunPSK"/>
      <family val="2"/>
      <charset val="222"/>
    </font>
    <font>
      <sz val="12"/>
      <name val="TH SarabunPSK"/>
      <family val="2"/>
    </font>
    <font>
      <b/>
      <sz val="60"/>
      <color rgb="FFFF0000"/>
      <name val="TH SarabunPSK"/>
      <family val="2"/>
    </font>
    <font>
      <b/>
      <sz val="22"/>
      <name val="TH SarabunPSK"/>
      <family val="2"/>
    </font>
    <font>
      <b/>
      <sz val="22"/>
      <color rgb="FFFF0000"/>
      <name val="TH SarabunPSK"/>
      <family val="2"/>
    </font>
  </fonts>
  <fills count="20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DFFCD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7" fillId="0" borderId="0"/>
  </cellStyleXfs>
  <cellXfs count="365">
    <xf numFmtId="0" fontId="0" fillId="0" borderId="0" xfId="0"/>
    <xf numFmtId="0" fontId="2" fillId="0" borderId="0" xfId="2" applyFont="1" applyAlignment="1">
      <alignment horizontal="left" vertical="top"/>
    </xf>
    <xf numFmtId="0" fontId="2" fillId="0" borderId="0" xfId="2" applyFont="1" applyAlignment="1">
      <alignment horizontal="center" vertical="top" wrapText="1"/>
    </xf>
    <xf numFmtId="165" fontId="3" fillId="0" borderId="0" xfId="1" applyNumberFormat="1" applyFont="1" applyAlignment="1">
      <alignment vertical="top"/>
    </xf>
    <xf numFmtId="0" fontId="3" fillId="0" borderId="0" xfId="2" applyFont="1" applyAlignment="1">
      <alignment vertical="top"/>
    </xf>
    <xf numFmtId="0" fontId="4" fillId="0" borderId="0" xfId="2" applyFont="1" applyAlignment="1">
      <alignment horizontal="left" vertical="top"/>
    </xf>
    <xf numFmtId="165" fontId="4" fillId="0" borderId="0" xfId="3" applyNumberFormat="1" applyFont="1" applyFill="1" applyAlignment="1">
      <alignment vertical="top"/>
    </xf>
    <xf numFmtId="0" fontId="4" fillId="0" borderId="0" xfId="2" applyFont="1" applyFill="1" applyAlignment="1">
      <alignment vertical="top"/>
    </xf>
    <xf numFmtId="165" fontId="3" fillId="0" borderId="0" xfId="3" applyNumberFormat="1" applyFont="1" applyAlignment="1">
      <alignment vertical="top"/>
    </xf>
    <xf numFmtId="0" fontId="4" fillId="0" borderId="1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165" fontId="4" fillId="0" borderId="1" xfId="1" applyNumberFormat="1" applyFont="1" applyBorder="1" applyAlignment="1">
      <alignment horizontal="center" vertical="center"/>
    </xf>
    <xf numFmtId="0" fontId="3" fillId="0" borderId="0" xfId="2" applyFont="1" applyAlignment="1">
      <alignment vertical="center"/>
    </xf>
    <xf numFmtId="165" fontId="4" fillId="0" borderId="1" xfId="1" applyNumberFormat="1" applyFont="1" applyBorder="1" applyAlignment="1">
      <alignment vertical="center"/>
    </xf>
    <xf numFmtId="0" fontId="2" fillId="2" borderId="1" xfId="2" applyFont="1" applyFill="1" applyBorder="1" applyAlignment="1">
      <alignment horizontal="center" vertical="top"/>
    </xf>
    <xf numFmtId="165" fontId="2" fillId="2" borderId="1" xfId="3" applyNumberFormat="1" applyFont="1" applyFill="1" applyBorder="1" applyAlignment="1">
      <alignment vertical="top"/>
    </xf>
    <xf numFmtId="0" fontId="2" fillId="2" borderId="2" xfId="2" applyFont="1" applyFill="1" applyBorder="1" applyAlignment="1">
      <alignment vertical="top"/>
    </xf>
    <xf numFmtId="165" fontId="2" fillId="2" borderId="3" xfId="3" applyNumberFormat="1" applyFont="1" applyFill="1" applyBorder="1" applyAlignment="1">
      <alignment vertical="top"/>
    </xf>
    <xf numFmtId="0" fontId="2" fillId="2" borderId="3" xfId="2" applyFont="1" applyFill="1" applyBorder="1" applyAlignment="1">
      <alignment vertical="top"/>
    </xf>
    <xf numFmtId="0" fontId="2" fillId="2" borderId="4" xfId="2" applyFont="1" applyFill="1" applyBorder="1" applyAlignment="1">
      <alignment vertical="top"/>
    </xf>
    <xf numFmtId="0" fontId="2" fillId="3" borderId="1" xfId="2" applyFont="1" applyFill="1" applyBorder="1" applyAlignment="1">
      <alignment horizontal="center" vertical="top"/>
    </xf>
    <xf numFmtId="0" fontId="2" fillId="3" borderId="1" xfId="2" applyFont="1" applyFill="1" applyBorder="1" applyAlignment="1">
      <alignment horizontal="left" vertical="top"/>
    </xf>
    <xf numFmtId="165" fontId="2" fillId="3" borderId="1" xfId="3" applyNumberFormat="1" applyFont="1" applyFill="1" applyBorder="1" applyAlignment="1">
      <alignment vertical="top"/>
    </xf>
    <xf numFmtId="0" fontId="2" fillId="3" borderId="2" xfId="2" applyFont="1" applyFill="1" applyBorder="1" applyAlignment="1">
      <alignment vertical="top"/>
    </xf>
    <xf numFmtId="165" fontId="2" fillId="3" borderId="3" xfId="3" applyNumberFormat="1" applyFont="1" applyFill="1" applyBorder="1" applyAlignment="1">
      <alignment vertical="top"/>
    </xf>
    <xf numFmtId="0" fontId="2" fillId="3" borderId="3" xfId="2" applyFont="1" applyFill="1" applyBorder="1" applyAlignment="1">
      <alignment vertical="top"/>
    </xf>
    <xf numFmtId="0" fontId="2" fillId="3" borderId="4" xfId="2" applyFont="1" applyFill="1" applyBorder="1" applyAlignment="1">
      <alignment vertical="top"/>
    </xf>
    <xf numFmtId="0" fontId="3" fillId="0" borderId="0" xfId="2" applyFont="1" applyFill="1" applyAlignment="1">
      <alignment vertical="top"/>
    </xf>
    <xf numFmtId="0" fontId="2" fillId="4" borderId="1" xfId="2" applyFont="1" applyFill="1" applyBorder="1" applyAlignment="1">
      <alignment horizontal="center" vertical="top"/>
    </xf>
    <xf numFmtId="0" fontId="2" fillId="4" borderId="1" xfId="2" applyFont="1" applyFill="1" applyBorder="1" applyAlignment="1">
      <alignment horizontal="left" vertical="top"/>
    </xf>
    <xf numFmtId="165" fontId="2" fillId="4" borderId="1" xfId="3" applyNumberFormat="1" applyFont="1" applyFill="1" applyBorder="1" applyAlignment="1">
      <alignment vertical="top"/>
    </xf>
    <xf numFmtId="0" fontId="2" fillId="4" borderId="2" xfId="2" applyFont="1" applyFill="1" applyBorder="1" applyAlignment="1">
      <alignment vertical="top"/>
    </xf>
    <xf numFmtId="165" fontId="2" fillId="4" borderId="3" xfId="3" applyNumberFormat="1" applyFont="1" applyFill="1" applyBorder="1" applyAlignment="1">
      <alignment vertical="top"/>
    </xf>
    <xf numFmtId="0" fontId="2" fillId="4" borderId="3" xfId="2" applyFont="1" applyFill="1" applyBorder="1" applyAlignment="1">
      <alignment vertical="top"/>
    </xf>
    <xf numFmtId="0" fontId="2" fillId="4" borderId="4" xfId="2" applyFont="1" applyFill="1" applyBorder="1" applyAlignment="1">
      <alignment vertical="top"/>
    </xf>
    <xf numFmtId="0" fontId="2" fillId="5" borderId="1" xfId="2" applyFont="1" applyFill="1" applyBorder="1" applyAlignment="1">
      <alignment horizontal="center" vertical="top"/>
    </xf>
    <xf numFmtId="0" fontId="2" fillId="5" borderId="1" xfId="2" applyFont="1" applyFill="1" applyBorder="1" applyAlignment="1">
      <alignment vertical="top"/>
    </xf>
    <xf numFmtId="165" fontId="2" fillId="5" borderId="1" xfId="3" applyNumberFormat="1" applyFont="1" applyFill="1" applyBorder="1" applyAlignment="1">
      <alignment vertical="top"/>
    </xf>
    <xf numFmtId="0" fontId="2" fillId="5" borderId="2" xfId="2" applyFont="1" applyFill="1" applyBorder="1" applyAlignment="1">
      <alignment vertical="top"/>
    </xf>
    <xf numFmtId="165" fontId="2" fillId="5" borderId="3" xfId="3" applyNumberFormat="1" applyFont="1" applyFill="1" applyBorder="1" applyAlignment="1">
      <alignment vertical="top"/>
    </xf>
    <xf numFmtId="0" fontId="2" fillId="5" borderId="3" xfId="2" applyFont="1" applyFill="1" applyBorder="1" applyAlignment="1">
      <alignment vertical="top"/>
    </xf>
    <xf numFmtId="0" fontId="2" fillId="5" borderId="4" xfId="2" applyFont="1" applyFill="1" applyBorder="1" applyAlignment="1">
      <alignment vertical="top"/>
    </xf>
    <xf numFmtId="0" fontId="4" fillId="0" borderId="0" xfId="2" applyFont="1" applyAlignment="1">
      <alignment vertical="top"/>
    </xf>
    <xf numFmtId="0" fontId="4" fillId="0" borderId="1" xfId="2" applyFont="1" applyFill="1" applyBorder="1" applyAlignment="1">
      <alignment horizontal="center" vertical="top"/>
    </xf>
    <xf numFmtId="0" fontId="2" fillId="0" borderId="1" xfId="2" applyFont="1" applyFill="1" applyBorder="1" applyAlignment="1">
      <alignment horizontal="left" vertical="top"/>
    </xf>
    <xf numFmtId="165" fontId="4" fillId="0" borderId="1" xfId="3" applyNumberFormat="1" applyFont="1" applyFill="1" applyBorder="1" applyAlignment="1">
      <alignment vertical="top"/>
    </xf>
    <xf numFmtId="0" fontId="4" fillId="0" borderId="2" xfId="2" applyFont="1" applyFill="1" applyBorder="1" applyAlignment="1">
      <alignment vertical="top"/>
    </xf>
    <xf numFmtId="165" fontId="4" fillId="0" borderId="3" xfId="3" applyNumberFormat="1" applyFont="1" applyFill="1" applyBorder="1" applyAlignment="1">
      <alignment vertical="top"/>
    </xf>
    <xf numFmtId="0" fontId="4" fillId="0" borderId="3" xfId="2" applyFont="1" applyFill="1" applyBorder="1" applyAlignment="1">
      <alignment vertical="top"/>
    </xf>
    <xf numFmtId="0" fontId="4" fillId="0" borderId="4" xfId="2" applyFont="1" applyFill="1" applyBorder="1" applyAlignment="1">
      <alignment vertical="top"/>
    </xf>
    <xf numFmtId="0" fontId="2" fillId="6" borderId="1" xfId="2" applyFont="1" applyFill="1" applyBorder="1" applyAlignment="1">
      <alignment horizontal="left" vertical="top"/>
    </xf>
    <xf numFmtId="165" fontId="4" fillId="6" borderId="1" xfId="3" applyNumberFormat="1" applyFont="1" applyFill="1" applyBorder="1" applyAlignment="1">
      <alignment vertical="top"/>
    </xf>
    <xf numFmtId="0" fontId="4" fillId="6" borderId="2" xfId="2" applyFont="1" applyFill="1" applyBorder="1" applyAlignment="1">
      <alignment vertical="top"/>
    </xf>
    <xf numFmtId="165" fontId="4" fillId="6" borderId="3" xfId="3" applyNumberFormat="1" applyFont="1" applyFill="1" applyBorder="1" applyAlignment="1">
      <alignment vertical="top"/>
    </xf>
    <xf numFmtId="0" fontId="4" fillId="6" borderId="3" xfId="2" applyFont="1" applyFill="1" applyBorder="1" applyAlignment="1">
      <alignment vertical="top"/>
    </xf>
    <xf numFmtId="0" fontId="4" fillId="6" borderId="4" xfId="2" applyFont="1" applyFill="1" applyBorder="1" applyAlignment="1">
      <alignment vertical="top"/>
    </xf>
    <xf numFmtId="0" fontId="2" fillId="0" borderId="1" xfId="2" applyFont="1" applyFill="1" applyBorder="1" applyAlignment="1">
      <alignment horizontal="left" vertical="top" wrapText="1"/>
    </xf>
    <xf numFmtId="165" fontId="4" fillId="7" borderId="1" xfId="2" applyNumberFormat="1" applyFont="1" applyFill="1" applyBorder="1" applyAlignment="1">
      <alignment vertical="top"/>
    </xf>
    <xf numFmtId="0" fontId="4" fillId="0" borderId="5" xfId="2" applyFont="1" applyBorder="1" applyAlignment="1">
      <alignment vertical="top"/>
    </xf>
    <xf numFmtId="165" fontId="3" fillId="0" borderId="1" xfId="3" applyNumberFormat="1" applyFont="1" applyFill="1" applyBorder="1" applyAlignment="1">
      <alignment vertical="top"/>
    </xf>
    <xf numFmtId="165" fontId="3" fillId="0" borderId="3" xfId="3" applyNumberFormat="1" applyFont="1" applyFill="1" applyBorder="1" applyAlignment="1">
      <alignment horizontal="left" vertical="top" wrapText="1"/>
    </xf>
    <xf numFmtId="0" fontId="3" fillId="0" borderId="3" xfId="2" applyFont="1" applyBorder="1" applyAlignment="1">
      <alignment horizontal="left" vertical="top" wrapText="1"/>
    </xf>
    <xf numFmtId="0" fontId="3" fillId="0" borderId="3" xfId="2" applyFont="1" applyBorder="1" applyAlignment="1">
      <alignment horizontal="left" vertical="top"/>
    </xf>
    <xf numFmtId="164" fontId="3" fillId="0" borderId="3" xfId="1" applyFont="1" applyBorder="1" applyAlignment="1">
      <alignment horizontal="left" vertical="top" wrapText="1"/>
    </xf>
    <xf numFmtId="164" fontId="3" fillId="0" borderId="3" xfId="3" applyFont="1" applyFill="1" applyBorder="1" applyAlignment="1">
      <alignment horizontal="right" vertical="top"/>
    </xf>
    <xf numFmtId="165" fontId="3" fillId="0" borderId="3" xfId="3" applyNumberFormat="1" applyFont="1" applyFill="1" applyBorder="1" applyAlignment="1">
      <alignment vertical="top"/>
    </xf>
    <xf numFmtId="0" fontId="3" fillId="0" borderId="4" xfId="2" applyFont="1" applyFill="1" applyBorder="1" applyAlignment="1">
      <alignment vertical="top"/>
    </xf>
    <xf numFmtId="0" fontId="4" fillId="0" borderId="2" xfId="2" applyFont="1" applyFill="1" applyBorder="1" applyAlignment="1">
      <alignment vertical="top" wrapText="1"/>
    </xf>
    <xf numFmtId="165" fontId="4" fillId="7" borderId="1" xfId="3" applyNumberFormat="1" applyFont="1" applyFill="1" applyBorder="1" applyAlignment="1">
      <alignment vertical="top"/>
    </xf>
    <xf numFmtId="0" fontId="3" fillId="0" borderId="2" xfId="2" applyFont="1" applyFill="1" applyBorder="1" applyAlignment="1">
      <alignment vertical="top"/>
    </xf>
    <xf numFmtId="0" fontId="5" fillId="0" borderId="8" xfId="2" applyFont="1" applyBorder="1" applyAlignment="1">
      <alignment horizontal="center" vertical="top"/>
    </xf>
    <xf numFmtId="0" fontId="6" fillId="6" borderId="8" xfId="2" applyFont="1" applyFill="1" applyBorder="1" applyAlignment="1">
      <alignment vertical="top"/>
    </xf>
    <xf numFmtId="165" fontId="4" fillId="6" borderId="1" xfId="3" applyNumberFormat="1" applyFont="1" applyFill="1" applyBorder="1" applyAlignment="1">
      <alignment horizontal="left" vertical="top"/>
    </xf>
    <xf numFmtId="0" fontId="3" fillId="6" borderId="2" xfId="2" applyFont="1" applyFill="1" applyBorder="1" applyAlignment="1">
      <alignment horizontal="left" vertical="top"/>
    </xf>
    <xf numFmtId="165" fontId="3" fillId="6" borderId="3" xfId="3" applyNumberFormat="1" applyFont="1" applyFill="1" applyBorder="1" applyAlignment="1">
      <alignment horizontal="left" vertical="top"/>
    </xf>
    <xf numFmtId="0" fontId="3" fillId="6" borderId="3" xfId="2" applyFont="1" applyFill="1" applyBorder="1" applyAlignment="1">
      <alignment horizontal="left" vertical="top"/>
    </xf>
    <xf numFmtId="165" fontId="4" fillId="6" borderId="3" xfId="3" applyNumberFormat="1" applyFont="1" applyFill="1" applyBorder="1" applyAlignment="1">
      <alignment horizontal="left" vertical="top"/>
    </xf>
    <xf numFmtId="0" fontId="4" fillId="6" borderId="4" xfId="2" applyFont="1" applyFill="1" applyBorder="1" applyAlignment="1">
      <alignment horizontal="left" vertical="top"/>
    </xf>
    <xf numFmtId="0" fontId="5" fillId="0" borderId="0" xfId="2" applyFont="1" applyAlignment="1">
      <alignment vertical="top"/>
    </xf>
    <xf numFmtId="0" fontId="5" fillId="0" borderId="7" xfId="2" applyFont="1" applyBorder="1" applyAlignment="1">
      <alignment horizontal="center" vertical="top"/>
    </xf>
    <xf numFmtId="0" fontId="4" fillId="7" borderId="6" xfId="2" applyFont="1" applyFill="1" applyBorder="1" applyAlignment="1">
      <alignment vertical="top" wrapText="1"/>
    </xf>
    <xf numFmtId="165" fontId="4" fillId="7" borderId="6" xfId="3" applyNumberFormat="1" applyFont="1" applyFill="1" applyBorder="1" applyAlignment="1">
      <alignment horizontal="left" vertical="top"/>
    </xf>
    <xf numFmtId="0" fontId="3" fillId="7" borderId="2" xfId="2" applyFont="1" applyFill="1" applyBorder="1" applyAlignment="1">
      <alignment horizontal="left" vertical="top"/>
    </xf>
    <xf numFmtId="165" fontId="3" fillId="7" borderId="3" xfId="3" applyNumberFormat="1" applyFont="1" applyFill="1" applyBorder="1" applyAlignment="1">
      <alignment horizontal="left" vertical="top"/>
    </xf>
    <xf numFmtId="0" fontId="3" fillId="7" borderId="3" xfId="2" applyFont="1" applyFill="1" applyBorder="1" applyAlignment="1">
      <alignment horizontal="left" vertical="top"/>
    </xf>
    <xf numFmtId="165" fontId="4" fillId="7" borderId="3" xfId="3" applyNumberFormat="1" applyFont="1" applyFill="1" applyBorder="1" applyAlignment="1">
      <alignment horizontal="left" vertical="top"/>
    </xf>
    <xf numFmtId="0" fontId="4" fillId="7" borderId="4" xfId="2" applyFont="1" applyFill="1" applyBorder="1" applyAlignment="1">
      <alignment horizontal="left" vertical="top"/>
    </xf>
    <xf numFmtId="165" fontId="4" fillId="7" borderId="1" xfId="3" applyNumberFormat="1" applyFont="1" applyFill="1" applyBorder="1" applyAlignment="1">
      <alignment horizontal="left" vertical="top"/>
    </xf>
    <xf numFmtId="0" fontId="4" fillId="0" borderId="7" xfId="2" applyFont="1" applyBorder="1" applyAlignment="1">
      <alignment horizontal="left" vertical="top" wrapText="1"/>
    </xf>
    <xf numFmtId="165" fontId="4" fillId="0" borderId="7" xfId="3" applyNumberFormat="1" applyFont="1" applyFill="1" applyBorder="1" applyAlignment="1">
      <alignment horizontal="left" vertical="top"/>
    </xf>
    <xf numFmtId="0" fontId="3" fillId="0" borderId="9" xfId="2" applyFont="1" applyBorder="1" applyAlignment="1">
      <alignment horizontal="left" vertical="top"/>
    </xf>
    <xf numFmtId="165" fontId="3" fillId="0" borderId="10" xfId="3" applyNumberFormat="1" applyFont="1" applyFill="1" applyBorder="1" applyAlignment="1">
      <alignment horizontal="left" vertical="top"/>
    </xf>
    <xf numFmtId="0" fontId="3" fillId="0" borderId="10" xfId="2" applyFont="1" applyBorder="1" applyAlignment="1">
      <alignment horizontal="left" vertical="top"/>
    </xf>
    <xf numFmtId="165" fontId="4" fillId="0" borderId="10" xfId="3" applyNumberFormat="1" applyFont="1" applyFill="1" applyBorder="1" applyAlignment="1">
      <alignment horizontal="left" vertical="top"/>
    </xf>
    <xf numFmtId="0" fontId="4" fillId="0" borderId="11" xfId="2" applyFont="1" applyBorder="1" applyAlignment="1">
      <alignment horizontal="left" vertical="top"/>
    </xf>
    <xf numFmtId="0" fontId="3" fillId="0" borderId="7" xfId="2" applyFont="1" applyBorder="1" applyAlignment="1">
      <alignment horizontal="center" vertical="top"/>
    </xf>
    <xf numFmtId="165" fontId="3" fillId="0" borderId="7" xfId="3" applyNumberFormat="1" applyFont="1" applyFill="1" applyBorder="1" applyAlignment="1">
      <alignment vertical="top" wrapText="1"/>
    </xf>
    <xf numFmtId="0" fontId="3" fillId="0" borderId="2" xfId="2" applyFont="1" applyBorder="1" applyAlignment="1">
      <alignment horizontal="left" vertical="top" wrapText="1"/>
    </xf>
    <xf numFmtId="164" fontId="3" fillId="0" borderId="3" xfId="3" applyFont="1" applyFill="1" applyBorder="1" applyAlignment="1">
      <alignment horizontal="right" vertical="top" wrapText="1"/>
    </xf>
    <xf numFmtId="165" fontId="3" fillId="0" borderId="3" xfId="3" applyNumberFormat="1" applyFont="1" applyFill="1" applyBorder="1" applyAlignment="1">
      <alignment vertical="top" wrapText="1"/>
    </xf>
    <xf numFmtId="0" fontId="3" fillId="0" borderId="4" xfId="2" applyFont="1" applyFill="1" applyBorder="1" applyAlignment="1">
      <alignment vertical="top" wrapText="1"/>
    </xf>
    <xf numFmtId="165" fontId="3" fillId="0" borderId="1" xfId="3" applyNumberFormat="1" applyFont="1" applyFill="1" applyBorder="1" applyAlignment="1">
      <alignment vertical="top" wrapText="1"/>
    </xf>
    <xf numFmtId="165" fontId="3" fillId="0" borderId="7" xfId="3" applyNumberFormat="1" applyFont="1" applyFill="1" applyBorder="1" applyAlignment="1">
      <alignment horizontal="left" vertical="top"/>
    </xf>
    <xf numFmtId="165" fontId="3" fillId="0" borderId="3" xfId="3" applyNumberFormat="1" applyFont="1" applyFill="1" applyBorder="1" applyAlignment="1">
      <alignment horizontal="left" vertical="top"/>
    </xf>
    <xf numFmtId="0" fontId="3" fillId="0" borderId="3" xfId="4" applyFont="1" applyBorder="1" applyAlignment="1">
      <alignment horizontal="center" vertical="top"/>
    </xf>
    <xf numFmtId="165" fontId="3" fillId="0" borderId="1" xfId="3" applyNumberFormat="1" applyFont="1" applyFill="1" applyBorder="1" applyAlignment="1">
      <alignment horizontal="left" vertical="top"/>
    </xf>
    <xf numFmtId="0" fontId="3" fillId="0" borderId="12" xfId="2" applyFont="1" applyBorder="1" applyAlignment="1">
      <alignment horizontal="left" vertical="top" wrapText="1"/>
    </xf>
    <xf numFmtId="0" fontId="3" fillId="0" borderId="13" xfId="2" applyFont="1" applyBorder="1" applyAlignment="1">
      <alignment horizontal="left" vertical="top"/>
    </xf>
    <xf numFmtId="0" fontId="3" fillId="0" borderId="0" xfId="2" applyFont="1" applyBorder="1" applyAlignment="1">
      <alignment horizontal="left" vertical="top"/>
    </xf>
    <xf numFmtId="0" fontId="3" fillId="0" borderId="6" xfId="2" applyFont="1" applyBorder="1" applyAlignment="1">
      <alignment horizontal="center" vertical="top"/>
    </xf>
    <xf numFmtId="0" fontId="4" fillId="0" borderId="6" xfId="2" applyFont="1" applyBorder="1" applyAlignment="1">
      <alignment vertical="top" wrapText="1"/>
    </xf>
    <xf numFmtId="165" fontId="4" fillId="0" borderId="6" xfId="3" applyNumberFormat="1" applyFont="1" applyFill="1" applyBorder="1" applyAlignment="1">
      <alignment horizontal="left" vertical="top"/>
    </xf>
    <xf numFmtId="0" fontId="3" fillId="0" borderId="9" xfId="2" applyFont="1" applyBorder="1" applyAlignment="1">
      <alignment horizontal="left" vertical="top" wrapText="1"/>
    </xf>
    <xf numFmtId="0" fontId="4" fillId="0" borderId="7" xfId="2" applyFont="1" applyBorder="1" applyAlignment="1">
      <alignment vertical="top" wrapText="1"/>
    </xf>
    <xf numFmtId="164" fontId="3" fillId="0" borderId="13" xfId="3" applyFont="1" applyFill="1" applyBorder="1" applyAlignment="1">
      <alignment horizontal="right" vertical="top"/>
    </xf>
    <xf numFmtId="0" fontId="3" fillId="0" borderId="10" xfId="4" applyFont="1" applyBorder="1" applyAlignment="1">
      <alignment horizontal="center" vertical="top"/>
    </xf>
    <xf numFmtId="0" fontId="3" fillId="0" borderId="7" xfId="2" applyFont="1" applyFill="1" applyBorder="1" applyAlignment="1">
      <alignment horizontal="center" vertical="top"/>
    </xf>
    <xf numFmtId="164" fontId="3" fillId="0" borderId="10" xfId="3" applyFont="1" applyFill="1" applyBorder="1" applyAlignment="1">
      <alignment horizontal="right" vertical="top"/>
    </xf>
    <xf numFmtId="0" fontId="3" fillId="0" borderId="4" xfId="2" applyFont="1" applyBorder="1" applyAlignment="1">
      <alignment horizontal="left" vertical="top"/>
    </xf>
    <xf numFmtId="0" fontId="4" fillId="0" borderId="8" xfId="2" applyFont="1" applyBorder="1" applyAlignment="1">
      <alignment vertical="top" wrapText="1"/>
    </xf>
    <xf numFmtId="0" fontId="3" fillId="0" borderId="15" xfId="2" applyFont="1" applyBorder="1" applyAlignment="1">
      <alignment horizontal="left" vertical="top"/>
    </xf>
    <xf numFmtId="165" fontId="3" fillId="0" borderId="7" xfId="3" applyNumberFormat="1" applyFont="1" applyFill="1" applyBorder="1" applyAlignment="1">
      <alignment horizontal="left" vertical="top" wrapText="1"/>
    </xf>
    <xf numFmtId="165" fontId="3" fillId="0" borderId="1" xfId="3" applyNumberFormat="1" applyFont="1" applyFill="1" applyBorder="1" applyAlignment="1">
      <alignment horizontal="left" vertical="top" wrapText="1"/>
    </xf>
    <xf numFmtId="165" fontId="3" fillId="0" borderId="8" xfId="3" applyNumberFormat="1" applyFont="1" applyFill="1" applyBorder="1" applyAlignment="1">
      <alignment horizontal="left" vertical="top" wrapText="1"/>
    </xf>
    <xf numFmtId="165" fontId="3" fillId="0" borderId="13" xfId="3" applyNumberFormat="1" applyFont="1" applyFill="1" applyBorder="1" applyAlignment="1">
      <alignment horizontal="left" vertical="top" wrapText="1"/>
    </xf>
    <xf numFmtId="0" fontId="3" fillId="0" borderId="13" xfId="2" applyFont="1" applyBorder="1" applyAlignment="1">
      <alignment horizontal="left" vertical="top" wrapText="1"/>
    </xf>
    <xf numFmtId="164" fontId="3" fillId="0" borderId="13" xfId="1" applyFont="1" applyBorder="1" applyAlignment="1">
      <alignment horizontal="left" vertical="top" wrapText="1"/>
    </xf>
    <xf numFmtId="0" fontId="3" fillId="0" borderId="2" xfId="2" applyFont="1" applyBorder="1" applyAlignment="1">
      <alignment horizontal="left" vertical="top"/>
    </xf>
    <xf numFmtId="165" fontId="4" fillId="0" borderId="3" xfId="3" applyNumberFormat="1" applyFont="1" applyFill="1" applyBorder="1" applyAlignment="1">
      <alignment horizontal="left" vertical="top"/>
    </xf>
    <xf numFmtId="0" fontId="3" fillId="0" borderId="7" xfId="2" applyFont="1" applyFill="1" applyBorder="1" applyAlignment="1">
      <alignment horizontal="center" vertical="top" wrapText="1"/>
    </xf>
    <xf numFmtId="0" fontId="3" fillId="0" borderId="0" xfId="2" applyFont="1" applyAlignment="1">
      <alignment vertical="top" wrapText="1"/>
    </xf>
    <xf numFmtId="0" fontId="8" fillId="0" borderId="2" xfId="2" applyFont="1" applyBorder="1" applyAlignment="1">
      <alignment vertical="top" wrapText="1" shrinkToFit="1"/>
    </xf>
    <xf numFmtId="165" fontId="4" fillId="0" borderId="6" xfId="3" applyNumberFormat="1" applyFont="1" applyFill="1" applyBorder="1" applyAlignment="1">
      <alignment horizontal="left" vertical="top" wrapText="1"/>
    </xf>
    <xf numFmtId="165" fontId="4" fillId="0" borderId="3" xfId="3" applyNumberFormat="1" applyFont="1" applyFill="1" applyBorder="1" applyAlignment="1">
      <alignment horizontal="left" vertical="top" wrapText="1"/>
    </xf>
    <xf numFmtId="0" fontId="4" fillId="0" borderId="4" xfId="2" applyFont="1" applyBorder="1" applyAlignment="1">
      <alignment horizontal="left" vertical="top"/>
    </xf>
    <xf numFmtId="165" fontId="4" fillId="7" borderId="1" xfId="3" applyNumberFormat="1" applyFont="1" applyFill="1" applyBorder="1" applyAlignment="1">
      <alignment horizontal="left" vertical="top" wrapText="1"/>
    </xf>
    <xf numFmtId="0" fontId="3" fillId="0" borderId="3" xfId="2" applyFont="1" applyBorder="1" applyAlignment="1">
      <alignment vertical="top" wrapText="1"/>
    </xf>
    <xf numFmtId="0" fontId="8" fillId="0" borderId="12" xfId="2" applyFont="1" applyBorder="1" applyAlignment="1">
      <alignment horizontal="left" vertical="top" wrapText="1"/>
    </xf>
    <xf numFmtId="165" fontId="3" fillId="7" borderId="1" xfId="3" applyNumberFormat="1" applyFont="1" applyFill="1" applyBorder="1" applyAlignment="1">
      <alignment horizontal="left" vertical="top" wrapText="1"/>
    </xf>
    <xf numFmtId="165" fontId="4" fillId="0" borderId="1" xfId="3" applyNumberFormat="1" applyFont="1" applyFill="1" applyBorder="1" applyAlignment="1">
      <alignment horizontal="left" vertical="top" wrapText="1"/>
    </xf>
    <xf numFmtId="0" fontId="3" fillId="0" borderId="6" xfId="2" applyFont="1" applyFill="1" applyBorder="1" applyAlignment="1">
      <alignment horizontal="center" vertical="top" wrapText="1"/>
    </xf>
    <xf numFmtId="165" fontId="3" fillId="0" borderId="6" xfId="3" applyNumberFormat="1" applyFont="1" applyFill="1" applyBorder="1" applyAlignment="1">
      <alignment horizontal="left" vertical="top" wrapText="1"/>
    </xf>
    <xf numFmtId="0" fontId="8" fillId="0" borderId="2" xfId="2" applyFont="1" applyBorder="1" applyAlignment="1">
      <alignment horizontal="left" vertical="top" wrapText="1" shrinkToFit="1"/>
    </xf>
    <xf numFmtId="0" fontId="3" fillId="0" borderId="3" xfId="4" applyFont="1" applyBorder="1" applyAlignment="1">
      <alignment horizontal="center" vertical="top" wrapText="1"/>
    </xf>
    <xf numFmtId="0" fontId="10" fillId="0" borderId="2" xfId="0" applyFont="1" applyBorder="1" applyAlignment="1">
      <alignment vertical="top" wrapText="1" shrinkToFit="1"/>
    </xf>
    <xf numFmtId="0" fontId="3" fillId="0" borderId="8" xfId="2" applyFont="1" applyFill="1" applyBorder="1" applyAlignment="1">
      <alignment horizontal="center" vertical="top" wrapText="1"/>
    </xf>
    <xf numFmtId="0" fontId="8" fillId="0" borderId="12" xfId="2" applyFont="1" applyBorder="1" applyAlignment="1">
      <alignment vertical="top" wrapText="1" shrinkToFit="1"/>
    </xf>
    <xf numFmtId="0" fontId="3" fillId="0" borderId="1" xfId="2" applyFont="1" applyFill="1" applyBorder="1" applyAlignment="1">
      <alignment horizontal="center" vertical="top" wrapText="1"/>
    </xf>
    <xf numFmtId="0" fontId="4" fillId="0" borderId="1" xfId="2" applyFont="1" applyBorder="1" applyAlignment="1">
      <alignment vertical="top" wrapText="1"/>
    </xf>
    <xf numFmtId="0" fontId="8" fillId="0" borderId="2" xfId="2" applyFont="1" applyBorder="1" applyAlignment="1">
      <alignment vertical="top" wrapText="1"/>
    </xf>
    <xf numFmtId="0" fontId="8" fillId="0" borderId="12" xfId="2" applyFont="1" applyBorder="1" applyAlignment="1">
      <alignment vertical="top" wrapText="1"/>
    </xf>
    <xf numFmtId="0" fontId="8" fillId="7" borderId="2" xfId="2" applyFont="1" applyFill="1" applyBorder="1" applyAlignment="1">
      <alignment horizontal="left" vertical="top" wrapText="1" shrinkToFit="1"/>
    </xf>
    <xf numFmtId="165" fontId="3" fillId="7" borderId="3" xfId="3" applyNumberFormat="1" applyFont="1" applyFill="1" applyBorder="1" applyAlignment="1">
      <alignment horizontal="left" vertical="top" wrapText="1"/>
    </xf>
    <xf numFmtId="0" fontId="3" fillId="7" borderId="3" xfId="2" applyFont="1" applyFill="1" applyBorder="1" applyAlignment="1">
      <alignment horizontal="left" vertical="top" wrapText="1"/>
    </xf>
    <xf numFmtId="0" fontId="3" fillId="7" borderId="3" xfId="4" applyFont="1" applyFill="1" applyBorder="1" applyAlignment="1">
      <alignment horizontal="center" vertical="top" wrapText="1"/>
    </xf>
    <xf numFmtId="164" fontId="3" fillId="7" borderId="3" xfId="3" applyFont="1" applyFill="1" applyBorder="1" applyAlignment="1">
      <alignment horizontal="right" vertical="top" wrapText="1"/>
    </xf>
    <xf numFmtId="165" fontId="4" fillId="7" borderId="3" xfId="3" applyNumberFormat="1" applyFont="1" applyFill="1" applyBorder="1" applyAlignment="1">
      <alignment horizontal="left" vertical="top" wrapText="1"/>
    </xf>
    <xf numFmtId="0" fontId="4" fillId="7" borderId="4" xfId="2" applyFont="1" applyFill="1" applyBorder="1" applyAlignment="1">
      <alignment horizontal="left" vertical="top" wrapText="1"/>
    </xf>
    <xf numFmtId="0" fontId="4" fillId="0" borderId="6" xfId="2" applyFont="1" applyFill="1" applyBorder="1" applyAlignment="1">
      <alignment vertical="top" wrapText="1"/>
    </xf>
    <xf numFmtId="0" fontId="13" fillId="0" borderId="2" xfId="2" applyFont="1" applyFill="1" applyBorder="1" applyAlignment="1">
      <alignment horizontal="left" vertical="top" wrapText="1" shrinkToFit="1"/>
    </xf>
    <xf numFmtId="0" fontId="3" fillId="0" borderId="3" xfId="2" applyFont="1" applyFill="1" applyBorder="1" applyAlignment="1">
      <alignment horizontal="left" vertical="top" wrapText="1"/>
    </xf>
    <xf numFmtId="0" fontId="3" fillId="0" borderId="3" xfId="4" applyFont="1" applyFill="1" applyBorder="1" applyAlignment="1">
      <alignment horizontal="center" vertical="top" wrapText="1"/>
    </xf>
    <xf numFmtId="0" fontId="3" fillId="0" borderId="4" xfId="2" applyFont="1" applyFill="1" applyBorder="1" applyAlignment="1">
      <alignment horizontal="left" vertical="top" wrapText="1"/>
    </xf>
    <xf numFmtId="0" fontId="3" fillId="0" borderId="0" xfId="2" applyFont="1" applyFill="1" applyAlignment="1">
      <alignment vertical="top" wrapText="1"/>
    </xf>
    <xf numFmtId="0" fontId="4" fillId="0" borderId="7" xfId="2" applyFont="1" applyFill="1" applyBorder="1" applyAlignment="1">
      <alignment vertical="top" wrapText="1"/>
    </xf>
    <xf numFmtId="0" fontId="8" fillId="0" borderId="2" xfId="2" applyFont="1" applyFill="1" applyBorder="1" applyAlignment="1">
      <alignment horizontal="left" vertical="top" wrapText="1" shrinkToFit="1"/>
    </xf>
    <xf numFmtId="0" fontId="4" fillId="0" borderId="4" xfId="2" applyFont="1" applyFill="1" applyBorder="1" applyAlignment="1">
      <alignment horizontal="left" vertical="top" wrapText="1"/>
    </xf>
    <xf numFmtId="0" fontId="3" fillId="0" borderId="3" xfId="2" applyFont="1" applyFill="1" applyBorder="1" applyAlignment="1">
      <alignment horizontal="left" vertical="top"/>
    </xf>
    <xf numFmtId="0" fontId="3" fillId="0" borderId="4" xfId="2" applyFont="1" applyFill="1" applyBorder="1" applyAlignment="1">
      <alignment horizontal="left" vertical="top"/>
    </xf>
    <xf numFmtId="0" fontId="3" fillId="0" borderId="1" xfId="2" applyFont="1" applyBorder="1" applyAlignment="1">
      <alignment horizontal="center" vertical="top"/>
    </xf>
    <xf numFmtId="0" fontId="6" fillId="6" borderId="1" xfId="2" applyFont="1" applyFill="1" applyBorder="1" applyAlignment="1">
      <alignment vertical="top"/>
    </xf>
    <xf numFmtId="0" fontId="4" fillId="6" borderId="2" xfId="2" applyFont="1" applyFill="1" applyBorder="1" applyAlignment="1">
      <alignment horizontal="left" vertical="top"/>
    </xf>
    <xf numFmtId="0" fontId="4" fillId="6" borderId="3" xfId="2" applyFont="1" applyFill="1" applyBorder="1" applyAlignment="1">
      <alignment horizontal="left" vertical="top"/>
    </xf>
    <xf numFmtId="0" fontId="14" fillId="6" borderId="4" xfId="2" applyFont="1" applyFill="1" applyBorder="1" applyAlignment="1">
      <alignment horizontal="left" vertical="top"/>
    </xf>
    <xf numFmtId="0" fontId="13" fillId="0" borderId="6" xfId="2" applyFont="1" applyBorder="1" applyAlignment="1">
      <alignment horizontal="left" vertical="top" wrapText="1"/>
    </xf>
    <xf numFmtId="0" fontId="4" fillId="0" borderId="2" xfId="2" applyFont="1" applyBorder="1" applyAlignment="1">
      <alignment horizontal="left" vertical="top"/>
    </xf>
    <xf numFmtId="0" fontId="4" fillId="0" borderId="3" xfId="2" applyFont="1" applyBorder="1" applyAlignment="1">
      <alignment horizontal="left" vertical="top"/>
    </xf>
    <xf numFmtId="164" fontId="4" fillId="0" borderId="3" xfId="3" applyFont="1" applyBorder="1" applyAlignment="1">
      <alignment horizontal="left" vertical="top"/>
    </xf>
    <xf numFmtId="164" fontId="4" fillId="0" borderId="4" xfId="3" applyFont="1" applyBorder="1" applyAlignment="1">
      <alignment horizontal="left" vertical="top"/>
    </xf>
    <xf numFmtId="0" fontId="15" fillId="0" borderId="7" xfId="2" applyFont="1" applyBorder="1" applyAlignment="1">
      <alignment horizontal="center" vertical="top"/>
    </xf>
    <xf numFmtId="164" fontId="3" fillId="0" borderId="3" xfId="3" applyFont="1" applyBorder="1" applyAlignment="1">
      <alignment horizontal="left" vertical="top"/>
    </xf>
    <xf numFmtId="164" fontId="3" fillId="0" borderId="3" xfId="3" applyFont="1" applyBorder="1" applyAlignment="1">
      <alignment horizontal="center" vertical="top"/>
    </xf>
    <xf numFmtId="164" fontId="3" fillId="0" borderId="4" xfId="3" applyFont="1" applyBorder="1" applyAlignment="1">
      <alignment horizontal="left" vertical="top"/>
    </xf>
    <xf numFmtId="0" fontId="15" fillId="0" borderId="0" xfId="2" applyFont="1" applyAlignment="1">
      <alignment vertical="top"/>
    </xf>
    <xf numFmtId="0" fontId="16" fillId="0" borderId="7" xfId="2" applyFont="1" applyBorder="1" applyAlignment="1">
      <alignment horizontal="left" vertical="top" wrapText="1"/>
    </xf>
    <xf numFmtId="0" fontId="2" fillId="0" borderId="0" xfId="2" applyFont="1" applyAlignment="1">
      <alignment vertical="top"/>
    </xf>
    <xf numFmtId="0" fontId="4" fillId="0" borderId="6" xfId="2" applyFont="1" applyBorder="1" applyAlignment="1">
      <alignment vertical="top"/>
    </xf>
    <xf numFmtId="165" fontId="4" fillId="0" borderId="6" xfId="2" applyNumberFormat="1" applyFont="1" applyFill="1" applyBorder="1" applyAlignment="1">
      <alignment vertical="top" wrapText="1"/>
    </xf>
    <xf numFmtId="165" fontId="4" fillId="7" borderId="1" xfId="2" applyNumberFormat="1" applyFont="1" applyFill="1" applyBorder="1" applyAlignment="1">
      <alignment vertical="top" wrapText="1"/>
    </xf>
    <xf numFmtId="0" fontId="3" fillId="0" borderId="0" xfId="2" applyFont="1" applyFill="1" applyBorder="1" applyAlignment="1">
      <alignment horizontal="left" vertical="top" wrapText="1" shrinkToFit="1"/>
    </xf>
    <xf numFmtId="165" fontId="3" fillId="0" borderId="0" xfId="3" applyNumberFormat="1" applyFont="1" applyFill="1" applyBorder="1" applyAlignment="1">
      <alignment horizontal="left" vertical="top" wrapText="1"/>
    </xf>
    <xf numFmtId="0" fontId="3" fillId="0" borderId="0" xfId="2" applyFont="1" applyFill="1" applyBorder="1" applyAlignment="1">
      <alignment horizontal="left" vertical="top" wrapText="1"/>
    </xf>
    <xf numFmtId="0" fontId="3" fillId="0" borderId="0" xfId="4" applyFont="1" applyFill="1" applyBorder="1" applyAlignment="1">
      <alignment horizontal="center" vertical="top" wrapText="1"/>
    </xf>
    <xf numFmtId="164" fontId="3" fillId="0" borderId="0" xfId="3" applyFont="1" applyFill="1" applyBorder="1" applyAlignment="1">
      <alignment horizontal="right" vertical="top" wrapText="1"/>
    </xf>
    <xf numFmtId="0" fontId="3" fillId="0" borderId="5" xfId="2" applyFont="1" applyFill="1" applyBorder="1" applyAlignment="1">
      <alignment horizontal="left" vertical="top" wrapText="1"/>
    </xf>
    <xf numFmtId="0" fontId="3" fillId="0" borderId="2" xfId="2" applyFont="1" applyFill="1" applyBorder="1" applyAlignment="1">
      <alignment horizontal="left" vertical="top" wrapText="1" shrinkToFit="1"/>
    </xf>
    <xf numFmtId="0" fontId="3" fillId="0" borderId="0" xfId="2" applyFont="1" applyAlignment="1">
      <alignment horizontal="center" vertical="top"/>
    </xf>
    <xf numFmtId="0" fontId="18" fillId="0" borderId="0" xfId="0" applyFont="1"/>
    <xf numFmtId="165" fontId="19" fillId="0" borderId="0" xfId="0" applyNumberFormat="1" applyFont="1"/>
    <xf numFmtId="165" fontId="3" fillId="0" borderId="0" xfId="1" applyNumberFormat="1" applyFont="1" applyAlignment="1">
      <alignment horizontal="right" vertical="top"/>
    </xf>
    <xf numFmtId="165" fontId="3" fillId="0" borderId="0" xfId="1" applyNumberFormat="1" applyFont="1"/>
    <xf numFmtId="165" fontId="4" fillId="9" borderId="3" xfId="1" applyNumberFormat="1" applyFont="1" applyFill="1" applyBorder="1" applyAlignment="1">
      <alignment horizontal="center" vertical="top" wrapText="1"/>
    </xf>
    <xf numFmtId="165" fontId="4" fillId="10" borderId="1" xfId="1" applyNumberFormat="1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165" fontId="4" fillId="11" borderId="1" xfId="1" applyNumberFormat="1" applyFont="1" applyFill="1" applyBorder="1" applyAlignment="1">
      <alignment horizontal="center" vertical="top" wrapText="1"/>
    </xf>
    <xf numFmtId="165" fontId="4" fillId="12" borderId="1" xfId="1" applyNumberFormat="1" applyFont="1" applyFill="1" applyBorder="1" applyAlignment="1">
      <alignment horizontal="center" vertical="top" wrapText="1"/>
    </xf>
    <xf numFmtId="165" fontId="4" fillId="13" borderId="1" xfId="1" applyNumberFormat="1" applyFont="1" applyFill="1" applyBorder="1" applyAlignment="1">
      <alignment horizontal="center" vertical="top" wrapText="1"/>
    </xf>
    <xf numFmtId="165" fontId="4" fillId="14" borderId="1" xfId="1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15" borderId="1" xfId="0" applyFont="1" applyFill="1" applyBorder="1" applyAlignment="1">
      <alignment vertical="top" wrapText="1"/>
    </xf>
    <xf numFmtId="165" fontId="4" fillId="15" borderId="1" xfId="1" applyNumberFormat="1" applyFont="1" applyFill="1" applyBorder="1" applyAlignment="1">
      <alignment horizontal="right" vertical="top"/>
    </xf>
    <xf numFmtId="165" fontId="3" fillId="0" borderId="0" xfId="0" applyNumberFormat="1" applyFont="1"/>
    <xf numFmtId="0" fontId="4" fillId="16" borderId="1" xfId="0" applyFont="1" applyFill="1" applyBorder="1" applyAlignment="1">
      <alignment vertical="top" wrapText="1"/>
    </xf>
    <xf numFmtId="165" fontId="4" fillId="16" borderId="1" xfId="1" applyNumberFormat="1" applyFont="1" applyFill="1" applyBorder="1" applyAlignment="1">
      <alignment horizontal="right" vertical="top"/>
    </xf>
    <xf numFmtId="0" fontId="4" fillId="14" borderId="1" xfId="0" applyFont="1" applyFill="1" applyBorder="1" applyAlignment="1">
      <alignment vertical="top" wrapText="1"/>
    </xf>
    <xf numFmtId="165" fontId="4" fillId="14" borderId="1" xfId="1" applyNumberFormat="1" applyFont="1" applyFill="1" applyBorder="1" applyAlignment="1">
      <alignment horizontal="right" vertical="top"/>
    </xf>
    <xf numFmtId="165" fontId="4" fillId="0" borderId="0" xfId="1" applyNumberFormat="1" applyFont="1"/>
    <xf numFmtId="0" fontId="4" fillId="0" borderId="0" xfId="0" applyFont="1"/>
    <xf numFmtId="0" fontId="4" fillId="7" borderId="1" xfId="0" applyFont="1" applyFill="1" applyBorder="1" applyAlignment="1">
      <alignment horizontal="left" vertical="top" wrapText="1"/>
    </xf>
    <xf numFmtId="165" fontId="4" fillId="7" borderId="1" xfId="1" applyNumberFormat="1" applyFont="1" applyFill="1" applyBorder="1" applyAlignment="1">
      <alignment horizontal="right" vertical="top"/>
    </xf>
    <xf numFmtId="0" fontId="3" fillId="0" borderId="0" xfId="0" applyFont="1"/>
    <xf numFmtId="0" fontId="3" fillId="0" borderId="1" xfId="0" applyFont="1" applyBorder="1" applyAlignment="1">
      <alignment horizontal="left" vertical="top" wrapText="1"/>
    </xf>
    <xf numFmtId="165" fontId="3" fillId="0" borderId="1" xfId="1" applyNumberFormat="1" applyFont="1" applyBorder="1" applyAlignment="1">
      <alignment horizontal="right" vertical="top"/>
    </xf>
    <xf numFmtId="0" fontId="3" fillId="17" borderId="1" xfId="0" applyFont="1" applyFill="1" applyBorder="1" applyAlignment="1">
      <alignment horizontal="left" vertical="top" wrapText="1"/>
    </xf>
    <xf numFmtId="165" fontId="3" fillId="17" borderId="1" xfId="1" applyNumberFormat="1" applyFont="1" applyFill="1" applyBorder="1" applyAlignment="1">
      <alignment horizontal="right" vertical="top"/>
    </xf>
    <xf numFmtId="165" fontId="3" fillId="7" borderId="1" xfId="1" applyNumberFormat="1" applyFont="1" applyFill="1" applyBorder="1" applyAlignment="1">
      <alignment horizontal="right" vertical="top"/>
    </xf>
    <xf numFmtId="0" fontId="4" fillId="17" borderId="1" xfId="0" applyFont="1" applyFill="1" applyBorder="1" applyAlignment="1">
      <alignment horizontal="left" vertical="top" wrapText="1"/>
    </xf>
    <xf numFmtId="165" fontId="3" fillId="0" borderId="1" xfId="1" applyNumberFormat="1" applyFont="1" applyBorder="1" applyAlignment="1">
      <alignment vertical="top"/>
    </xf>
    <xf numFmtId="0" fontId="3" fillId="0" borderId="6" xfId="2" applyFont="1" applyBorder="1" applyAlignment="1">
      <alignment horizontal="left" vertical="top" wrapText="1"/>
    </xf>
    <xf numFmtId="0" fontId="3" fillId="0" borderId="1" xfId="2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14" borderId="1" xfId="0" applyFont="1" applyFill="1" applyBorder="1" applyAlignment="1">
      <alignment vertical="top" wrapText="1"/>
    </xf>
    <xf numFmtId="165" fontId="3" fillId="14" borderId="1" xfId="1" applyNumberFormat="1" applyFont="1" applyFill="1" applyBorder="1" applyAlignment="1">
      <alignment horizontal="right" vertical="top"/>
    </xf>
    <xf numFmtId="165" fontId="3" fillId="0" borderId="1" xfId="1" applyNumberFormat="1" applyFont="1" applyFill="1" applyBorder="1" applyAlignment="1">
      <alignment horizontal="right" vertical="top"/>
    </xf>
    <xf numFmtId="0" fontId="19" fillId="0" borderId="0" xfId="0" applyFont="1"/>
    <xf numFmtId="0" fontId="4" fillId="0" borderId="1" xfId="0" applyFont="1" applyFill="1" applyBorder="1" applyAlignment="1">
      <alignment vertical="top" wrapText="1"/>
    </xf>
    <xf numFmtId="165" fontId="4" fillId="14" borderId="1" xfId="3" applyNumberFormat="1" applyFont="1" applyFill="1" applyBorder="1" applyAlignment="1">
      <alignment horizontal="left" vertical="top"/>
    </xf>
    <xf numFmtId="0" fontId="3" fillId="18" borderId="3" xfId="2" applyFont="1" applyFill="1" applyBorder="1" applyAlignment="1">
      <alignment horizontal="left" vertical="top"/>
    </xf>
    <xf numFmtId="164" fontId="3" fillId="18" borderId="3" xfId="3" applyFont="1" applyFill="1" applyBorder="1" applyAlignment="1">
      <alignment horizontal="right" vertical="top"/>
    </xf>
    <xf numFmtId="165" fontId="3" fillId="18" borderId="1" xfId="3" applyNumberFormat="1" applyFont="1" applyFill="1" applyBorder="1" applyAlignment="1">
      <alignment horizontal="left" vertical="top" wrapText="1"/>
    </xf>
    <xf numFmtId="165" fontId="3" fillId="14" borderId="1" xfId="3" applyNumberFormat="1" applyFont="1" applyFill="1" applyBorder="1" applyAlignment="1">
      <alignment vertical="top"/>
    </xf>
    <xf numFmtId="165" fontId="3" fillId="18" borderId="3" xfId="3" applyNumberFormat="1" applyFont="1" applyFill="1" applyBorder="1" applyAlignment="1">
      <alignment horizontal="left" vertical="top"/>
    </xf>
    <xf numFmtId="0" fontId="3" fillId="18" borderId="4" xfId="2" applyFont="1" applyFill="1" applyBorder="1" applyAlignment="1">
      <alignment vertical="top" wrapText="1"/>
    </xf>
    <xf numFmtId="165" fontId="15" fillId="0" borderId="1" xfId="3" applyNumberFormat="1" applyFont="1" applyFill="1" applyBorder="1" applyAlignment="1">
      <alignment horizontal="left" vertical="top"/>
    </xf>
    <xf numFmtId="165" fontId="15" fillId="7" borderId="1" xfId="3" applyNumberFormat="1" applyFont="1" applyFill="1" applyBorder="1" applyAlignment="1">
      <alignment horizontal="left" vertical="top"/>
    </xf>
    <xf numFmtId="165" fontId="15" fillId="7" borderId="1" xfId="3" applyNumberFormat="1" applyFont="1" applyFill="1" applyBorder="1" applyAlignment="1">
      <alignment horizontal="left" vertical="top" wrapText="1"/>
    </xf>
    <xf numFmtId="165" fontId="21" fillId="0" borderId="1" xfId="3" applyNumberFormat="1" applyFont="1" applyFill="1" applyBorder="1" applyAlignment="1">
      <alignment horizontal="left" vertical="top" wrapText="1"/>
    </xf>
    <xf numFmtId="0" fontId="17" fillId="0" borderId="9" xfId="2" applyFont="1" applyFill="1" applyBorder="1" applyAlignment="1">
      <alignment vertical="top" wrapText="1"/>
    </xf>
    <xf numFmtId="0" fontId="17" fillId="0" borderId="12" xfId="2" applyFont="1" applyFill="1" applyBorder="1" applyAlignment="1">
      <alignment vertical="top" wrapText="1"/>
    </xf>
    <xf numFmtId="0" fontId="17" fillId="0" borderId="2" xfId="2" applyFont="1" applyFill="1" applyBorder="1" applyAlignment="1">
      <alignment horizontal="left" vertical="top" wrapText="1"/>
    </xf>
    <xf numFmtId="0" fontId="17" fillId="0" borderId="2" xfId="2" applyFont="1" applyFill="1" applyBorder="1" applyAlignment="1">
      <alignment vertical="top" wrapText="1"/>
    </xf>
    <xf numFmtId="0" fontId="17" fillId="0" borderId="2" xfId="2" applyFont="1" applyBorder="1" applyAlignment="1">
      <alignment vertical="top" wrapText="1" shrinkToFit="1"/>
    </xf>
    <xf numFmtId="0" fontId="17" fillId="0" borderId="2" xfId="2" applyFont="1" applyBorder="1" applyAlignment="1">
      <alignment horizontal="left" vertical="top" wrapText="1" shrinkToFit="1"/>
    </xf>
    <xf numFmtId="0" fontId="17" fillId="0" borderId="2" xfId="0" applyFont="1" applyBorder="1" applyAlignment="1">
      <alignment vertical="top" wrapText="1" shrinkToFit="1"/>
    </xf>
    <xf numFmtId="0" fontId="17" fillId="0" borderId="2" xfId="2" applyFont="1" applyBorder="1" applyAlignment="1">
      <alignment vertical="top" wrapText="1"/>
    </xf>
    <xf numFmtId="0" fontId="17" fillId="0" borderId="2" xfId="2" applyFont="1" applyFill="1" applyBorder="1" applyAlignment="1">
      <alignment horizontal="left" vertical="top" wrapText="1" shrinkToFit="1"/>
    </xf>
    <xf numFmtId="165" fontId="22" fillId="0" borderId="3" xfId="3" applyNumberFormat="1" applyFont="1" applyFill="1" applyBorder="1" applyAlignment="1">
      <alignment horizontal="left" vertical="top" wrapText="1"/>
    </xf>
    <xf numFmtId="0" fontId="22" fillId="0" borderId="3" xfId="2" applyFont="1" applyBorder="1" applyAlignment="1">
      <alignment horizontal="left" vertical="top" wrapText="1"/>
    </xf>
    <xf numFmtId="0" fontId="22" fillId="0" borderId="3" xfId="2" applyFont="1" applyBorder="1" applyAlignment="1">
      <alignment horizontal="left" vertical="top"/>
    </xf>
    <xf numFmtId="164" fontId="22" fillId="0" borderId="3" xfId="3" applyFont="1" applyFill="1" applyBorder="1" applyAlignment="1">
      <alignment horizontal="right" vertical="top"/>
    </xf>
    <xf numFmtId="0" fontId="22" fillId="0" borderId="4" xfId="2" applyFont="1" applyBorder="1" applyAlignment="1">
      <alignment horizontal="left" vertical="top"/>
    </xf>
    <xf numFmtId="164" fontId="22" fillId="0" borderId="3" xfId="1" applyFont="1" applyBorder="1" applyAlignment="1">
      <alignment horizontal="left" vertical="top" wrapText="1"/>
    </xf>
    <xf numFmtId="0" fontId="3" fillId="0" borderId="1" xfId="2" applyFont="1" applyBorder="1" applyAlignment="1">
      <alignment vertical="center"/>
    </xf>
    <xf numFmtId="0" fontId="3" fillId="0" borderId="1" xfId="2" applyFont="1" applyBorder="1" applyAlignment="1">
      <alignment vertical="top"/>
    </xf>
    <xf numFmtId="0" fontId="3" fillId="0" borderId="1" xfId="2" applyFont="1" applyFill="1" applyBorder="1" applyAlignment="1">
      <alignment vertical="top"/>
    </xf>
    <xf numFmtId="0" fontId="4" fillId="0" borderId="1" xfId="2" applyFont="1" applyBorder="1" applyAlignment="1">
      <alignment vertical="top"/>
    </xf>
    <xf numFmtId="165" fontId="3" fillId="0" borderId="1" xfId="2" applyNumberFormat="1" applyFont="1" applyBorder="1" applyAlignment="1">
      <alignment vertical="top"/>
    </xf>
    <xf numFmtId="0" fontId="5" fillId="0" borderId="1" xfId="2" applyFont="1" applyBorder="1" applyAlignment="1">
      <alignment vertical="top"/>
    </xf>
    <xf numFmtId="0" fontId="3" fillId="0" borderId="1" xfId="2" applyFont="1" applyBorder="1" applyAlignment="1">
      <alignment vertical="top" wrapText="1"/>
    </xf>
    <xf numFmtId="0" fontId="3" fillId="0" borderId="1" xfId="2" applyFont="1" applyFill="1" applyBorder="1" applyAlignment="1">
      <alignment vertical="top" wrapText="1"/>
    </xf>
    <xf numFmtId="165" fontId="3" fillId="0" borderId="1" xfId="2" applyNumberFormat="1" applyFont="1" applyFill="1" applyBorder="1" applyAlignment="1">
      <alignment vertical="top" wrapText="1"/>
    </xf>
    <xf numFmtId="0" fontId="15" fillId="0" borderId="1" xfId="2" applyFont="1" applyBorder="1" applyAlignment="1">
      <alignment vertical="top"/>
    </xf>
    <xf numFmtId="0" fontId="2" fillId="0" borderId="1" xfId="2" applyFont="1" applyBorder="1" applyAlignment="1">
      <alignment vertical="top"/>
    </xf>
    <xf numFmtId="165" fontId="4" fillId="0" borderId="0" xfId="2" applyNumberFormat="1" applyFont="1" applyFill="1" applyAlignment="1">
      <alignment vertical="top"/>
    </xf>
    <xf numFmtId="165" fontId="3" fillId="0" borderId="1" xfId="2" applyNumberFormat="1" applyFont="1" applyBorder="1" applyAlignment="1">
      <alignment vertical="top" wrapText="1"/>
    </xf>
    <xf numFmtId="165" fontId="3" fillId="0" borderId="0" xfId="2" applyNumberFormat="1" applyFont="1" applyAlignment="1">
      <alignment vertical="top" wrapText="1"/>
    </xf>
    <xf numFmtId="0" fontId="22" fillId="0" borderId="2" xfId="2" applyFont="1" applyBorder="1" applyAlignment="1">
      <alignment horizontal="left" vertical="top" wrapText="1" shrinkToFit="1"/>
    </xf>
    <xf numFmtId="0" fontId="22" fillId="0" borderId="3" xfId="4" applyFont="1" applyBorder="1" applyAlignment="1">
      <alignment horizontal="center" vertical="top" wrapText="1"/>
    </xf>
    <xf numFmtId="0" fontId="3" fillId="0" borderId="2" xfId="2" applyFont="1" applyFill="1" applyBorder="1" applyAlignment="1">
      <alignment vertical="top" wrapText="1" shrinkToFit="1"/>
    </xf>
    <xf numFmtId="0" fontId="3" fillId="0" borderId="10" xfId="2" applyFont="1" applyFill="1" applyBorder="1" applyAlignment="1">
      <alignment vertical="top" wrapText="1"/>
    </xf>
    <xf numFmtId="165" fontId="3" fillId="0" borderId="10" xfId="3" applyNumberFormat="1" applyFont="1" applyFill="1" applyBorder="1" applyAlignment="1">
      <alignment horizontal="left" vertical="top" wrapText="1"/>
    </xf>
    <xf numFmtId="0" fontId="3" fillId="0" borderId="10" xfId="2" applyFont="1" applyFill="1" applyBorder="1" applyAlignment="1">
      <alignment horizontal="left" vertical="top" wrapText="1"/>
    </xf>
    <xf numFmtId="0" fontId="3" fillId="0" borderId="10" xfId="2" applyFont="1" applyFill="1" applyBorder="1" applyAlignment="1">
      <alignment horizontal="left" vertical="top"/>
    </xf>
    <xf numFmtId="0" fontId="3" fillId="0" borderId="11" xfId="2" applyFont="1" applyFill="1" applyBorder="1" applyAlignment="1">
      <alignment horizontal="left" vertical="top"/>
    </xf>
    <xf numFmtId="0" fontId="3" fillId="0" borderId="12" xfId="2" applyFont="1" applyFill="1" applyBorder="1" applyAlignment="1">
      <alignment vertical="top" wrapText="1" shrinkToFit="1"/>
    </xf>
    <xf numFmtId="165" fontId="3" fillId="0" borderId="0" xfId="1" applyNumberFormat="1" applyFont="1" applyAlignment="1">
      <alignment vertical="top" wrapText="1"/>
    </xf>
    <xf numFmtId="165" fontId="3" fillId="0" borderId="0" xfId="2" applyNumberFormat="1" applyFont="1" applyFill="1" applyAlignment="1">
      <alignment vertical="top" wrapText="1"/>
    </xf>
    <xf numFmtId="0" fontId="3" fillId="0" borderId="3" xfId="2" applyFont="1" applyFill="1" applyBorder="1" applyAlignment="1">
      <alignment vertical="top" wrapText="1"/>
    </xf>
    <xf numFmtId="0" fontId="8" fillId="0" borderId="2" xfId="2" applyFont="1" applyFill="1" applyBorder="1" applyAlignment="1">
      <alignment horizontal="left" vertical="top" wrapText="1"/>
    </xf>
    <xf numFmtId="165" fontId="3" fillId="0" borderId="1" xfId="2" applyNumberFormat="1" applyFont="1" applyFill="1" applyBorder="1" applyAlignment="1">
      <alignment vertical="top"/>
    </xf>
    <xf numFmtId="0" fontId="8" fillId="0" borderId="12" xfId="2" applyFont="1" applyFill="1" applyBorder="1" applyAlignment="1">
      <alignment horizontal="left" vertical="top" wrapText="1"/>
    </xf>
    <xf numFmtId="0" fontId="4" fillId="7" borderId="1" xfId="2" applyFont="1" applyFill="1" applyBorder="1" applyAlignment="1">
      <alignment vertical="top" wrapText="1"/>
    </xf>
    <xf numFmtId="0" fontId="3" fillId="0" borderId="2" xfId="2" applyFont="1" applyFill="1" applyBorder="1" applyAlignment="1">
      <alignment horizontal="left" vertical="top" wrapText="1"/>
    </xf>
    <xf numFmtId="164" fontId="3" fillId="0" borderId="3" xfId="1" applyFont="1" applyFill="1" applyBorder="1" applyAlignment="1">
      <alignment horizontal="left" vertical="top" wrapText="1"/>
    </xf>
    <xf numFmtId="0" fontId="3" fillId="0" borderId="9" xfId="2" applyFont="1" applyFill="1" applyBorder="1" applyAlignment="1">
      <alignment horizontal="left" vertical="top" wrapText="1"/>
    </xf>
    <xf numFmtId="165" fontId="3" fillId="18" borderId="3" xfId="3" applyNumberFormat="1" applyFont="1" applyFill="1" applyBorder="1" applyAlignment="1">
      <alignment horizontal="left" vertical="top" wrapText="1"/>
    </xf>
    <xf numFmtId="164" fontId="3" fillId="18" borderId="3" xfId="1" applyFont="1" applyFill="1" applyBorder="1" applyAlignment="1">
      <alignment horizontal="left" vertical="top" wrapText="1"/>
    </xf>
    <xf numFmtId="0" fontId="3" fillId="18" borderId="3" xfId="2" applyFont="1" applyFill="1" applyBorder="1" applyAlignment="1">
      <alignment horizontal="left" vertical="top" wrapText="1"/>
    </xf>
    <xf numFmtId="165" fontId="3" fillId="18" borderId="3" xfId="3" applyNumberFormat="1" applyFont="1" applyFill="1" applyBorder="1" applyAlignment="1">
      <alignment vertical="top"/>
    </xf>
    <xf numFmtId="0" fontId="3" fillId="18" borderId="4" xfId="2" applyFont="1" applyFill="1" applyBorder="1" applyAlignment="1">
      <alignment vertical="top"/>
    </xf>
    <xf numFmtId="0" fontId="19" fillId="0" borderId="10" xfId="2" applyFont="1" applyFill="1" applyBorder="1" applyAlignment="1">
      <alignment horizontal="left" vertical="top" wrapText="1"/>
    </xf>
    <xf numFmtId="0" fontId="3" fillId="0" borderId="8" xfId="2" applyFont="1" applyFill="1" applyBorder="1" applyAlignment="1">
      <alignment vertical="top" wrapText="1"/>
    </xf>
    <xf numFmtId="0" fontId="3" fillId="0" borderId="6" xfId="2" applyFont="1" applyFill="1" applyBorder="1" applyAlignment="1">
      <alignment vertical="top" wrapText="1"/>
    </xf>
    <xf numFmtId="0" fontId="3" fillId="0" borderId="2" xfId="2" applyFont="1" applyFill="1" applyBorder="1" applyAlignment="1">
      <alignment vertical="top" wrapText="1"/>
    </xf>
    <xf numFmtId="165" fontId="4" fillId="0" borderId="3" xfId="2" applyNumberFormat="1" applyFont="1" applyFill="1" applyBorder="1" applyAlignment="1">
      <alignment vertical="top" wrapText="1"/>
    </xf>
    <xf numFmtId="0" fontId="4" fillId="0" borderId="4" xfId="2" applyFont="1" applyFill="1" applyBorder="1" applyAlignment="1">
      <alignment vertical="top" wrapText="1"/>
    </xf>
    <xf numFmtId="165" fontId="3" fillId="0" borderId="0" xfId="3" applyNumberFormat="1" applyFont="1" applyFill="1" applyBorder="1" applyAlignment="1">
      <alignment horizontal="left" vertical="top"/>
    </xf>
    <xf numFmtId="164" fontId="3" fillId="0" borderId="0" xfId="3" applyFont="1" applyFill="1" applyBorder="1" applyAlignment="1">
      <alignment horizontal="right" vertical="top"/>
    </xf>
    <xf numFmtId="0" fontId="3" fillId="0" borderId="5" xfId="2" applyFont="1" applyFill="1" applyBorder="1" applyAlignment="1">
      <alignment vertical="top" wrapText="1"/>
    </xf>
    <xf numFmtId="0" fontId="3" fillId="0" borderId="10" xfId="4" applyFont="1" applyFill="1" applyBorder="1" applyAlignment="1">
      <alignment horizontal="center" vertical="top"/>
    </xf>
    <xf numFmtId="0" fontId="3" fillId="0" borderId="0" xfId="2" applyFont="1" applyFill="1" applyBorder="1" applyAlignment="1">
      <alignment horizontal="left" vertical="top"/>
    </xf>
    <xf numFmtId="0" fontId="3" fillId="0" borderId="14" xfId="2" applyFont="1" applyFill="1" applyBorder="1" applyAlignment="1">
      <alignment horizontal="left" vertical="top" wrapText="1"/>
    </xf>
    <xf numFmtId="0" fontId="4" fillId="0" borderId="8" xfId="2" applyFont="1" applyFill="1" applyBorder="1" applyAlignment="1">
      <alignment vertical="top" wrapText="1"/>
    </xf>
    <xf numFmtId="165" fontId="5" fillId="0" borderId="1" xfId="2" applyNumberFormat="1" applyFont="1" applyBorder="1" applyAlignment="1">
      <alignment vertical="top"/>
    </xf>
    <xf numFmtId="0" fontId="3" fillId="0" borderId="2" xfId="2" applyFont="1" applyFill="1" applyBorder="1" applyAlignment="1">
      <alignment horizontal="left" vertical="top"/>
    </xf>
    <xf numFmtId="0" fontId="3" fillId="18" borderId="1" xfId="2" applyFont="1" applyFill="1" applyBorder="1" applyAlignment="1">
      <alignment vertical="top" wrapText="1"/>
    </xf>
    <xf numFmtId="0" fontId="18" fillId="0" borderId="3" xfId="2" applyFont="1" applyBorder="1" applyAlignment="1">
      <alignment horizontal="left" vertical="top" wrapText="1"/>
    </xf>
    <xf numFmtId="165" fontId="3" fillId="0" borderId="0" xfId="2" applyNumberFormat="1" applyFont="1" applyAlignment="1">
      <alignment vertical="top"/>
    </xf>
    <xf numFmtId="43" fontId="3" fillId="0" borderId="0" xfId="2" applyNumberFormat="1" applyFont="1" applyAlignment="1">
      <alignment vertical="top"/>
    </xf>
    <xf numFmtId="0" fontId="23" fillId="18" borderId="3" xfId="2" applyFont="1" applyFill="1" applyBorder="1" applyAlignment="1">
      <alignment horizontal="left" vertical="top" wrapText="1"/>
    </xf>
    <xf numFmtId="0" fontId="23" fillId="0" borderId="3" xfId="2" applyFont="1" applyFill="1" applyBorder="1" applyAlignment="1">
      <alignment horizontal="left" vertical="top" wrapText="1"/>
    </xf>
    <xf numFmtId="165" fontId="15" fillId="18" borderId="1" xfId="3" applyNumberFormat="1" applyFont="1" applyFill="1" applyBorder="1" applyAlignment="1">
      <alignment horizontal="left" vertical="top"/>
    </xf>
    <xf numFmtId="0" fontId="3" fillId="18" borderId="1" xfId="2" applyFont="1" applyFill="1" applyBorder="1" applyAlignment="1">
      <alignment vertical="top"/>
    </xf>
    <xf numFmtId="0" fontId="5" fillId="0" borderId="1" xfId="2" applyFont="1" applyFill="1" applyBorder="1" applyAlignment="1">
      <alignment vertical="top"/>
    </xf>
    <xf numFmtId="0" fontId="4" fillId="0" borderId="0" xfId="2" applyFont="1" applyAlignment="1">
      <alignment horizontal="right" vertical="top"/>
    </xf>
    <xf numFmtId="0" fontId="4" fillId="0" borderId="1" xfId="2" applyFont="1" applyBorder="1" applyAlignment="1">
      <alignment horizontal="left" vertical="top" wrapText="1"/>
    </xf>
    <xf numFmtId="0" fontId="13" fillId="0" borderId="1" xfId="2" applyFont="1" applyBorder="1" applyAlignment="1">
      <alignment horizontal="left" vertical="top" wrapText="1"/>
    </xf>
    <xf numFmtId="0" fontId="15" fillId="0" borderId="1" xfId="2" applyFont="1" applyBorder="1" applyAlignment="1">
      <alignment horizontal="center" vertical="top"/>
    </xf>
    <xf numFmtId="0" fontId="5" fillId="0" borderId="1" xfId="2" applyFont="1" applyBorder="1" applyAlignment="1">
      <alignment horizontal="center" vertical="top"/>
    </xf>
    <xf numFmtId="0" fontId="3" fillId="0" borderId="10" xfId="4" applyFont="1" applyFill="1" applyBorder="1" applyAlignment="1">
      <alignment horizontal="center" vertical="top" wrapText="1"/>
    </xf>
    <xf numFmtId="164" fontId="3" fillId="0" borderId="10" xfId="3" applyFont="1" applyFill="1" applyBorder="1" applyAlignment="1">
      <alignment horizontal="right" vertical="top" wrapText="1"/>
    </xf>
    <xf numFmtId="0" fontId="3" fillId="0" borderId="11" xfId="2" applyFont="1" applyFill="1" applyBorder="1" applyAlignment="1">
      <alignment horizontal="left" vertical="top" wrapText="1"/>
    </xf>
    <xf numFmtId="0" fontId="3" fillId="0" borderId="9" xfId="2" applyFont="1" applyFill="1" applyBorder="1" applyAlignment="1">
      <alignment horizontal="left" vertical="top" wrapText="1" shrinkToFit="1"/>
    </xf>
    <xf numFmtId="0" fontId="4" fillId="0" borderId="10" xfId="2" applyFont="1" applyBorder="1" applyAlignment="1">
      <alignment vertical="top"/>
    </xf>
    <xf numFmtId="0" fontId="3" fillId="0" borderId="10" xfId="2" applyFont="1" applyFill="1" applyBorder="1" applyAlignment="1">
      <alignment horizontal="left" vertical="top" wrapText="1" shrinkToFit="1"/>
    </xf>
    <xf numFmtId="0" fontId="25" fillId="0" borderId="10" xfId="2" applyFont="1" applyFill="1" applyBorder="1" applyAlignment="1">
      <alignment horizontal="left" vertical="top"/>
    </xf>
    <xf numFmtId="165" fontId="3" fillId="0" borderId="8" xfId="3" applyNumberFormat="1" applyFont="1" applyFill="1" applyBorder="1" applyAlignment="1">
      <alignment horizontal="left" vertical="top"/>
    </xf>
    <xf numFmtId="0" fontId="3" fillId="0" borderId="2" xfId="2" applyFont="1" applyBorder="1" applyAlignment="1">
      <alignment vertical="top" wrapText="1"/>
    </xf>
    <xf numFmtId="165" fontId="3" fillId="0" borderId="3" xfId="3" applyNumberFormat="1" applyFont="1" applyBorder="1" applyAlignment="1">
      <alignment vertical="top"/>
    </xf>
    <xf numFmtId="0" fontId="3" fillId="0" borderId="3" xfId="2" applyFont="1" applyBorder="1" applyAlignment="1">
      <alignment vertical="top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20" fillId="8" borderId="1" xfId="0" applyFont="1" applyFill="1" applyBorder="1" applyAlignment="1">
      <alignment horizontal="center" vertical="center" wrapText="1"/>
    </xf>
    <xf numFmtId="0" fontId="20" fillId="8" borderId="1" xfId="0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7" xfId="2" applyFont="1" applyFill="1" applyBorder="1" applyAlignment="1">
      <alignment horizontal="left" vertical="top" wrapText="1"/>
    </xf>
    <xf numFmtId="0" fontId="3" fillId="0" borderId="8" xfId="2" applyFont="1" applyFill="1" applyBorder="1" applyAlignment="1">
      <alignment horizontal="left" vertical="top" wrapText="1"/>
    </xf>
    <xf numFmtId="165" fontId="4" fillId="0" borderId="1" xfId="1" applyNumberFormat="1" applyFont="1" applyBorder="1" applyAlignment="1">
      <alignment horizontal="center" vertical="center"/>
    </xf>
    <xf numFmtId="0" fontId="3" fillId="0" borderId="6" xfId="2" applyFont="1" applyBorder="1" applyAlignment="1">
      <alignment horizontal="left" vertical="top" wrapText="1"/>
    </xf>
    <xf numFmtId="0" fontId="3" fillId="0" borderId="7" xfId="2" applyFont="1" applyBorder="1" applyAlignment="1">
      <alignment horizontal="left" vertical="top" wrapText="1"/>
    </xf>
    <xf numFmtId="0" fontId="3" fillId="0" borderId="8" xfId="2" applyFont="1" applyBorder="1" applyAlignment="1">
      <alignment horizontal="left" vertical="top" wrapText="1"/>
    </xf>
    <xf numFmtId="0" fontId="3" fillId="0" borderId="7" xfId="2" applyFont="1" applyBorder="1" applyAlignment="1">
      <alignment horizontal="left" vertical="top"/>
    </xf>
    <xf numFmtId="0" fontId="3" fillId="0" borderId="6" xfId="2" applyFont="1" applyBorder="1" applyAlignment="1">
      <alignment horizontal="left" vertical="top"/>
    </xf>
    <xf numFmtId="0" fontId="4" fillId="0" borderId="2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24" fillId="19" borderId="3" xfId="2" applyFont="1" applyFill="1" applyBorder="1" applyAlignment="1">
      <alignment horizontal="center" vertical="center" wrapText="1"/>
    </xf>
    <xf numFmtId="0" fontId="26" fillId="0" borderId="6" xfId="2" applyFont="1" applyFill="1" applyBorder="1" applyAlignment="1">
      <alignment vertical="top" wrapText="1"/>
    </xf>
    <xf numFmtId="0" fontId="26" fillId="0" borderId="1" xfId="2" applyFont="1" applyFill="1" applyBorder="1" applyAlignment="1">
      <alignment vertical="top" wrapText="1"/>
    </xf>
  </cellXfs>
  <cellStyles count="5">
    <cellStyle name="Comma 2 2" xfId="3" xr:uid="{00000000-0005-0000-0000-000001000000}"/>
    <cellStyle name="Normal 2 2" xfId="2" xr:uid="{00000000-0005-0000-0000-000003000000}"/>
    <cellStyle name="Normal 2 2 2" xfId="4" xr:uid="{00000000-0005-0000-0000-000004000000}"/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outlinePr summaryBelow="0" summaryRight="0"/>
  </sheetPr>
  <dimension ref="A1:O56"/>
  <sheetViews>
    <sheetView zoomScale="85" zoomScaleNormal="85" zoomScaleSheetLayoutView="70" workbookViewId="0">
      <pane xSplit="1" ySplit="5" topLeftCell="B42" activePane="bottomRight" state="frozen"/>
      <selection pane="topRight" activeCell="B1" sqref="B1"/>
      <selection pane="bottomLeft" activeCell="A6" sqref="A6"/>
      <selection pane="bottomRight" activeCell="B17" sqref="B17"/>
    </sheetView>
  </sheetViews>
  <sheetFormatPr defaultColWidth="8.7109375" defaultRowHeight="21"/>
  <cols>
    <col min="1" max="1" width="43.7109375" style="236" customWidth="1"/>
    <col min="2" max="2" width="18.85546875" style="201" customWidth="1"/>
    <col min="3" max="3" width="1" style="202" customWidth="1"/>
    <col min="4" max="4" width="16.85546875" style="201" customWidth="1"/>
    <col min="5" max="5" width="1" style="199" customWidth="1"/>
    <col min="6" max="6" width="15.7109375" style="201" customWidth="1"/>
    <col min="7" max="7" width="1.5703125" style="199" customWidth="1"/>
    <col min="8" max="8" width="43.42578125" style="236" customWidth="1"/>
    <col min="9" max="9" width="19.42578125" style="201" customWidth="1"/>
    <col min="10" max="10" width="1.7109375" style="199" customWidth="1"/>
    <col min="11" max="11" width="20.42578125" style="201" customWidth="1"/>
    <col min="12" max="12" width="1.7109375" style="199" customWidth="1"/>
    <col min="13" max="13" width="18.7109375" style="201" customWidth="1"/>
    <col min="14" max="14" width="1.7109375" style="199" customWidth="1"/>
    <col min="15" max="15" width="19" style="201" customWidth="1"/>
    <col min="16" max="16384" width="8.7109375" style="199"/>
  </cols>
  <sheetData>
    <row r="1" spans="1:15" ht="43.5" customHeight="1" thickBot="1">
      <c r="A1" s="342" t="s">
        <v>87</v>
      </c>
      <c r="B1" s="343"/>
      <c r="C1" s="343"/>
      <c r="D1" s="343"/>
      <c r="E1" s="343"/>
      <c r="F1" s="343"/>
      <c r="H1" s="344" t="s">
        <v>88</v>
      </c>
      <c r="I1" s="345"/>
      <c r="J1" s="345"/>
      <c r="K1" s="345"/>
      <c r="L1" s="345"/>
      <c r="M1" s="345"/>
      <c r="N1" s="345"/>
      <c r="O1" s="345"/>
    </row>
    <row r="2" spans="1:15">
      <c r="A2" s="200"/>
      <c r="H2" s="200"/>
    </row>
    <row r="3" spans="1:15" ht="84" customHeight="1">
      <c r="A3" s="346" t="s">
        <v>89</v>
      </c>
      <c r="B3" s="203" t="s">
        <v>90</v>
      </c>
      <c r="C3" s="3"/>
      <c r="D3" s="204" t="s">
        <v>91</v>
      </c>
      <c r="E3" s="205"/>
      <c r="F3" s="206" t="s">
        <v>92</v>
      </c>
      <c r="H3" s="347" t="s">
        <v>93</v>
      </c>
      <c r="I3" s="207" t="s">
        <v>94</v>
      </c>
      <c r="J3" s="205"/>
      <c r="K3" s="208" t="s">
        <v>95</v>
      </c>
      <c r="L3" s="205"/>
      <c r="M3" s="209" t="s">
        <v>96</v>
      </c>
      <c r="O3" s="206" t="s">
        <v>97</v>
      </c>
    </row>
    <row r="4" spans="1:15">
      <c r="A4" s="346"/>
      <c r="B4" s="210" t="s">
        <v>98</v>
      </c>
      <c r="D4" s="210" t="s">
        <v>98</v>
      </c>
      <c r="F4" s="210" t="s">
        <v>98</v>
      </c>
      <c r="H4" s="347"/>
      <c r="I4" s="210" t="s">
        <v>98</v>
      </c>
      <c r="K4" s="210" t="s">
        <v>98</v>
      </c>
      <c r="M4" s="210" t="s">
        <v>98</v>
      </c>
      <c r="O4" s="210" t="s">
        <v>98</v>
      </c>
    </row>
    <row r="5" spans="1:15">
      <c r="A5" s="211" t="s">
        <v>7</v>
      </c>
      <c r="B5" s="212">
        <f t="shared" ref="B5" si="0">B7+B18+B40+B51+B52+B53</f>
        <v>76343200</v>
      </c>
      <c r="D5" s="212">
        <f t="shared" ref="D5" si="1">D7+D18+D40+D51+D52+D53</f>
        <v>68148400</v>
      </c>
      <c r="E5" s="213"/>
      <c r="F5" s="212">
        <f t="shared" ref="F5" si="2">F7+F18+F40+F51+F52+F53</f>
        <v>59553217</v>
      </c>
      <c r="H5" s="211" t="s">
        <v>7</v>
      </c>
      <c r="I5" s="212">
        <f t="shared" ref="I5" si="3">+I6+I54</f>
        <v>288439900</v>
      </c>
      <c r="K5" s="212">
        <f t="shared" ref="K5" si="4">+K6+K54</f>
        <v>171498100</v>
      </c>
      <c r="M5" s="212">
        <f t="shared" ref="M5" si="5">+M6+M54</f>
        <v>116941800</v>
      </c>
      <c r="O5" s="212">
        <f t="shared" ref="O5" si="6">+O6+O54</f>
        <v>288439900</v>
      </c>
    </row>
    <row r="6" spans="1:15">
      <c r="A6" s="214" t="s">
        <v>99</v>
      </c>
      <c r="B6" s="215">
        <f t="shared" ref="B6" si="7">+B7+B18+B51+B52+B53+B40</f>
        <v>76343200</v>
      </c>
      <c r="D6" s="215">
        <f t="shared" ref="D6" si="8">+D7+D18+D51+D52+D53+D40</f>
        <v>68148400</v>
      </c>
      <c r="E6" s="213"/>
      <c r="F6" s="215">
        <f t="shared" ref="F6" si="9">+F7+F18+F51+F52+F53+F40</f>
        <v>59553217</v>
      </c>
      <c r="H6" s="214" t="s">
        <v>99</v>
      </c>
      <c r="I6" s="215">
        <f t="shared" ref="I6" si="10">+I7+I18+I40+I51</f>
        <v>270734500</v>
      </c>
      <c r="K6" s="215">
        <f t="shared" ref="K6" si="11">+K7+K18+K40+K51</f>
        <v>153792700</v>
      </c>
      <c r="M6" s="215">
        <f t="shared" ref="M6" si="12">+M7+M18+M40+M51</f>
        <v>116941800</v>
      </c>
      <c r="O6" s="215">
        <f t="shared" ref="O6" si="13">+O7+O18+O40+O51</f>
        <v>270734500</v>
      </c>
    </row>
    <row r="7" spans="1:15" s="219" customFormat="1">
      <c r="A7" s="216" t="s">
        <v>100</v>
      </c>
      <c r="B7" s="217">
        <f t="shared" ref="B7" si="14">B8+B15+B16+B17</f>
        <v>9147600</v>
      </c>
      <c r="C7" s="218"/>
      <c r="D7" s="217">
        <f t="shared" ref="D7" si="15">D8+D15+D16+D17</f>
        <v>8391600</v>
      </c>
      <c r="F7" s="217">
        <f t="shared" ref="F7" si="16">F8+F15+F16+F17</f>
        <v>3205450</v>
      </c>
      <c r="H7" s="216" t="s">
        <v>100</v>
      </c>
      <c r="I7" s="217">
        <f t="shared" ref="I7" si="17">I8+I15+I16+I17</f>
        <v>17614800</v>
      </c>
      <c r="K7" s="217">
        <f t="shared" ref="K7" si="18">K8+K15+K16+K17</f>
        <v>8807400</v>
      </c>
      <c r="M7" s="217">
        <f t="shared" ref="M7" si="19">M8+M15+M16+M17</f>
        <v>8807400</v>
      </c>
      <c r="O7" s="217">
        <f t="shared" ref="O7" si="20">O8+O15+O16+O17</f>
        <v>17614800</v>
      </c>
    </row>
    <row r="8" spans="1:15" s="222" customFormat="1">
      <c r="A8" s="220" t="s">
        <v>101</v>
      </c>
      <c r="B8" s="221">
        <f t="shared" ref="B8" si="21">B10+B11+B9+B12+B13+B14</f>
        <v>6048000</v>
      </c>
      <c r="C8" s="202"/>
      <c r="D8" s="221">
        <f t="shared" ref="D8" si="22">D10+D11+D9+D12+D13+D14</f>
        <v>6048000</v>
      </c>
      <c r="F8" s="221">
        <v>3205450</v>
      </c>
      <c r="H8" s="220" t="s">
        <v>101</v>
      </c>
      <c r="I8" s="221">
        <f t="shared" ref="I8" si="23">I10+I11+I9+I12+I13+I14</f>
        <v>11340000</v>
      </c>
      <c r="K8" s="221">
        <f t="shared" ref="K8" si="24">K10+K11+K9+K12+K13+K14</f>
        <v>5670000</v>
      </c>
      <c r="M8" s="221">
        <f t="shared" ref="M8" si="25">M10+M11+M9+M12+M13+M14</f>
        <v>5670000</v>
      </c>
      <c r="O8" s="221">
        <f t="shared" ref="O8" si="26">O10+O11+O9+O12+O13+O14</f>
        <v>11340000</v>
      </c>
    </row>
    <row r="9" spans="1:15" s="222" customFormat="1" ht="42">
      <c r="A9" s="223" t="s">
        <v>102</v>
      </c>
      <c r="B9" s="224">
        <v>0</v>
      </c>
      <c r="C9" s="202"/>
      <c r="D9" s="224">
        <v>0</v>
      </c>
      <c r="F9" s="224">
        <v>0</v>
      </c>
      <c r="H9" s="223" t="s">
        <v>102</v>
      </c>
      <c r="I9" s="224">
        <v>11340000</v>
      </c>
      <c r="K9" s="224">
        <v>5670000</v>
      </c>
      <c r="M9" s="224">
        <v>5670000</v>
      </c>
      <c r="O9" s="224">
        <f>+K9+M9</f>
        <v>11340000</v>
      </c>
    </row>
    <row r="10" spans="1:15" s="222" customFormat="1" ht="84">
      <c r="A10" s="223" t="s">
        <v>103</v>
      </c>
      <c r="B10" s="224">
        <v>0</v>
      </c>
      <c r="C10" s="202"/>
      <c r="D10" s="224">
        <v>0</v>
      </c>
      <c r="F10" s="224">
        <v>0</v>
      </c>
      <c r="H10" s="223" t="s">
        <v>104</v>
      </c>
      <c r="I10" s="224">
        <v>0</v>
      </c>
      <c r="K10" s="224">
        <v>0</v>
      </c>
      <c r="M10" s="224">
        <v>0</v>
      </c>
      <c r="O10" s="224">
        <f>+K10+M10</f>
        <v>0</v>
      </c>
    </row>
    <row r="11" spans="1:15" s="222" customFormat="1" ht="84">
      <c r="A11" s="223" t="s">
        <v>105</v>
      </c>
      <c r="B11" s="224">
        <v>6048000</v>
      </c>
      <c r="C11" s="202"/>
      <c r="D11" s="224">
        <v>6048000</v>
      </c>
      <c r="F11" s="224">
        <v>0</v>
      </c>
      <c r="H11" s="223" t="s">
        <v>106</v>
      </c>
      <c r="I11" s="224">
        <v>0</v>
      </c>
      <c r="K11" s="224">
        <v>0</v>
      </c>
      <c r="M11" s="224">
        <v>0</v>
      </c>
      <c r="O11" s="224">
        <f>+K11+M11</f>
        <v>0</v>
      </c>
    </row>
    <row r="12" spans="1:15" s="222" customFormat="1" ht="42">
      <c r="A12" s="223" t="s">
        <v>107</v>
      </c>
      <c r="B12" s="224">
        <v>0</v>
      </c>
      <c r="C12" s="202"/>
      <c r="D12" s="224">
        <v>0</v>
      </c>
      <c r="F12" s="224">
        <v>0</v>
      </c>
      <c r="H12" s="223" t="s">
        <v>108</v>
      </c>
      <c r="I12" s="224">
        <v>0</v>
      </c>
      <c r="K12" s="224">
        <v>0</v>
      </c>
      <c r="M12" s="224">
        <v>0</v>
      </c>
      <c r="O12" s="224">
        <f>+K12+M12</f>
        <v>0</v>
      </c>
    </row>
    <row r="13" spans="1:15" s="222" customFormat="1" ht="63">
      <c r="A13" s="223" t="s">
        <v>109</v>
      </c>
      <c r="B13" s="224">
        <v>0</v>
      </c>
      <c r="C13" s="202"/>
      <c r="D13" s="224">
        <v>0</v>
      </c>
      <c r="F13" s="224">
        <v>0</v>
      </c>
      <c r="H13" s="223" t="s">
        <v>110</v>
      </c>
      <c r="I13" s="224">
        <v>0</v>
      </c>
      <c r="K13" s="224">
        <v>0</v>
      </c>
      <c r="M13" s="224">
        <v>0</v>
      </c>
      <c r="O13" s="224">
        <f>+K13+M13</f>
        <v>0</v>
      </c>
    </row>
    <row r="14" spans="1:15" s="222" customFormat="1" ht="63">
      <c r="A14" s="223" t="s">
        <v>111</v>
      </c>
      <c r="B14" s="224">
        <v>0</v>
      </c>
      <c r="C14" s="202"/>
      <c r="D14" s="224">
        <v>0</v>
      </c>
      <c r="F14" s="224">
        <v>0</v>
      </c>
      <c r="H14" s="225"/>
      <c r="I14" s="226"/>
      <c r="K14" s="226"/>
      <c r="M14" s="226"/>
      <c r="O14" s="226"/>
    </row>
    <row r="15" spans="1:15" s="222" customFormat="1">
      <c r="A15" s="220" t="s">
        <v>112</v>
      </c>
      <c r="B15" s="221">
        <v>3099600</v>
      </c>
      <c r="C15" s="202"/>
      <c r="D15" s="221">
        <v>2343600</v>
      </c>
      <c r="F15" s="221"/>
      <c r="H15" s="220" t="s">
        <v>112</v>
      </c>
      <c r="I15" s="221">
        <v>6274800</v>
      </c>
      <c r="J15" s="219"/>
      <c r="K15" s="221">
        <v>3137400</v>
      </c>
      <c r="M15" s="221">
        <v>3137400</v>
      </c>
      <c r="O15" s="221">
        <f>+K15+M15</f>
        <v>6274800</v>
      </c>
    </row>
    <row r="16" spans="1:15">
      <c r="A16" s="220" t="s">
        <v>113</v>
      </c>
      <c r="B16" s="227">
        <v>0</v>
      </c>
      <c r="D16" s="227">
        <v>0</v>
      </c>
      <c r="F16" s="227">
        <v>0</v>
      </c>
      <c r="H16" s="228"/>
      <c r="I16" s="226"/>
      <c r="K16" s="226"/>
      <c r="M16" s="226"/>
      <c r="O16" s="226"/>
    </row>
    <row r="17" spans="1:15" ht="42">
      <c r="A17" s="220" t="s">
        <v>114</v>
      </c>
      <c r="B17" s="227">
        <v>0</v>
      </c>
      <c r="D17" s="227">
        <v>0</v>
      </c>
      <c r="F17" s="227">
        <v>0</v>
      </c>
      <c r="H17" s="220" t="s">
        <v>114</v>
      </c>
      <c r="I17" s="227">
        <v>0</v>
      </c>
      <c r="K17" s="227">
        <v>0</v>
      </c>
      <c r="M17" s="227">
        <v>0</v>
      </c>
      <c r="O17" s="227">
        <f>+K17+M17</f>
        <v>0</v>
      </c>
    </row>
    <row r="18" spans="1:15" s="219" customFormat="1">
      <c r="A18" s="216" t="s">
        <v>115</v>
      </c>
      <c r="B18" s="217">
        <f t="shared" ref="B18" si="27">SUM(B19:B34)</f>
        <v>57240400</v>
      </c>
      <c r="C18" s="218"/>
      <c r="D18" s="217">
        <f t="shared" ref="D18" si="28">SUM(D19:D34)</f>
        <v>49801600</v>
      </c>
      <c r="F18" s="217">
        <v>30966149</v>
      </c>
      <c r="H18" s="216" t="s">
        <v>115</v>
      </c>
      <c r="I18" s="217">
        <f t="shared" ref="I18" si="29">SUM(I19:I39)</f>
        <v>233561000</v>
      </c>
      <c r="K18" s="217">
        <f t="shared" ref="K18" si="30">SUM(K19:K39)</f>
        <v>125426600</v>
      </c>
      <c r="M18" s="217">
        <f t="shared" ref="M18" si="31">SUM(M19:M39)</f>
        <v>108134400</v>
      </c>
      <c r="O18" s="217">
        <f t="shared" ref="O18" si="32">SUM(O19:O39)</f>
        <v>233561000</v>
      </c>
    </row>
    <row r="19" spans="1:15" s="222" customFormat="1" ht="42">
      <c r="A19" s="223" t="s">
        <v>116</v>
      </c>
      <c r="B19" s="224">
        <v>0</v>
      </c>
      <c r="D19" s="224">
        <v>0</v>
      </c>
      <c r="F19" s="224">
        <v>0</v>
      </c>
      <c r="H19" s="223" t="s">
        <v>116</v>
      </c>
      <c r="I19" s="224">
        <v>0</v>
      </c>
      <c r="K19" s="224">
        <v>0</v>
      </c>
      <c r="M19" s="224">
        <v>0</v>
      </c>
      <c r="O19" s="224">
        <f>+K19+M19</f>
        <v>0</v>
      </c>
    </row>
    <row r="20" spans="1:15" s="222" customFormat="1" ht="42">
      <c r="A20" s="223" t="s">
        <v>117</v>
      </c>
      <c r="B20" s="224">
        <v>2376000</v>
      </c>
      <c r="D20" s="224">
        <v>1188000</v>
      </c>
      <c r="F20" s="224"/>
      <c r="H20" s="225"/>
      <c r="I20" s="226"/>
      <c r="K20" s="226"/>
      <c r="M20" s="226"/>
      <c r="O20" s="226"/>
    </row>
    <row r="21" spans="1:15" s="222" customFormat="1" ht="42">
      <c r="A21" s="223" t="s">
        <v>118</v>
      </c>
      <c r="B21" s="224">
        <v>0</v>
      </c>
      <c r="D21" s="224">
        <v>0</v>
      </c>
      <c r="F21" s="224">
        <v>0</v>
      </c>
      <c r="H21" s="223" t="s">
        <v>119</v>
      </c>
      <c r="I21" s="224">
        <v>0</v>
      </c>
      <c r="K21" s="224">
        <v>0</v>
      </c>
      <c r="M21" s="224">
        <v>0</v>
      </c>
      <c r="O21" s="224">
        <f>+K21+M21</f>
        <v>0</v>
      </c>
    </row>
    <row r="22" spans="1:15" s="222" customFormat="1">
      <c r="A22" s="223" t="s">
        <v>120</v>
      </c>
      <c r="B22" s="224">
        <v>0</v>
      </c>
      <c r="D22" s="224">
        <v>0</v>
      </c>
      <c r="F22" s="224">
        <v>0</v>
      </c>
      <c r="H22" s="223" t="s">
        <v>121</v>
      </c>
      <c r="I22" s="224">
        <v>0</v>
      </c>
      <c r="K22" s="224">
        <v>0</v>
      </c>
      <c r="M22" s="224">
        <v>0</v>
      </c>
      <c r="O22" s="224">
        <f>+K22+M22</f>
        <v>0</v>
      </c>
    </row>
    <row r="23" spans="1:15" s="222" customFormat="1">
      <c r="A23" s="223" t="s">
        <v>122</v>
      </c>
      <c r="B23" s="224">
        <v>1117200</v>
      </c>
      <c r="D23" s="224">
        <v>558600</v>
      </c>
      <c r="F23" s="224"/>
      <c r="H23" s="223" t="s">
        <v>123</v>
      </c>
      <c r="I23" s="224">
        <v>233561000</v>
      </c>
      <c r="K23" s="224">
        <v>125426600</v>
      </c>
      <c r="M23" s="229">
        <v>108134400</v>
      </c>
      <c r="O23" s="224">
        <f>+K23+M23</f>
        <v>233561000</v>
      </c>
    </row>
    <row r="24" spans="1:15" s="222" customFormat="1" ht="84">
      <c r="A24" s="223" t="s">
        <v>124</v>
      </c>
      <c r="B24" s="224">
        <v>41057200</v>
      </c>
      <c r="D24" s="224">
        <v>35365000</v>
      </c>
      <c r="F24" s="224">
        <v>0</v>
      </c>
      <c r="H24" s="225"/>
      <c r="I24" s="226"/>
      <c r="K24" s="226"/>
      <c r="M24" s="226"/>
      <c r="O24" s="226"/>
    </row>
    <row r="25" spans="1:15" s="222" customFormat="1">
      <c r="A25" s="230" t="s">
        <v>125</v>
      </c>
      <c r="B25" s="224"/>
      <c r="D25" s="224"/>
      <c r="F25" s="224"/>
      <c r="H25" s="230" t="s">
        <v>126</v>
      </c>
      <c r="I25" s="224"/>
      <c r="K25" s="224"/>
      <c r="M25" s="224"/>
      <c r="O25" s="224">
        <f>+K25+M25</f>
        <v>0</v>
      </c>
    </row>
    <row r="26" spans="1:15" s="222" customFormat="1">
      <c r="A26" s="231" t="s">
        <v>127</v>
      </c>
      <c r="B26" s="224"/>
      <c r="D26" s="224"/>
      <c r="F26" s="224"/>
      <c r="H26" s="225"/>
      <c r="I26" s="226"/>
      <c r="K26" s="226"/>
      <c r="M26" s="226"/>
      <c r="O26" s="226"/>
    </row>
    <row r="27" spans="1:15" s="222" customFormat="1" ht="42">
      <c r="A27" s="223" t="s">
        <v>128</v>
      </c>
      <c r="B27" s="224">
        <v>0</v>
      </c>
      <c r="D27" s="224">
        <v>0</v>
      </c>
      <c r="F27" s="224">
        <v>0</v>
      </c>
      <c r="H27" s="348" t="s">
        <v>129</v>
      </c>
      <c r="I27" s="224">
        <v>0</v>
      </c>
      <c r="K27" s="224">
        <v>0</v>
      </c>
      <c r="M27" s="224">
        <v>0</v>
      </c>
      <c r="O27" s="224">
        <f>+K27+M27</f>
        <v>0</v>
      </c>
    </row>
    <row r="28" spans="1:15" s="222" customFormat="1">
      <c r="A28" s="223" t="s">
        <v>130</v>
      </c>
      <c r="B28" s="224">
        <v>2490000</v>
      </c>
      <c r="D28" s="224">
        <v>2490000</v>
      </c>
      <c r="F28" s="224"/>
      <c r="H28" s="349"/>
      <c r="I28" s="226"/>
      <c r="K28" s="226"/>
      <c r="M28" s="226"/>
      <c r="O28" s="226"/>
    </row>
    <row r="29" spans="1:15" s="222" customFormat="1" ht="84">
      <c r="A29" s="223" t="s">
        <v>131</v>
      </c>
      <c r="B29" s="224">
        <v>10200000</v>
      </c>
      <c r="D29" s="224">
        <v>10200000</v>
      </c>
      <c r="F29" s="224"/>
      <c r="H29" s="349"/>
      <c r="I29" s="226"/>
      <c r="K29" s="226"/>
      <c r="M29" s="226"/>
      <c r="O29" s="226"/>
    </row>
    <row r="30" spans="1:15" s="222" customFormat="1" ht="42">
      <c r="A30" s="223" t="s">
        <v>132</v>
      </c>
      <c r="B30" s="224">
        <v>0</v>
      </c>
      <c r="D30" s="224">
        <v>0</v>
      </c>
      <c r="F30" s="224">
        <v>0</v>
      </c>
      <c r="H30" s="350"/>
      <c r="I30" s="224">
        <v>0</v>
      </c>
      <c r="K30" s="224">
        <v>0</v>
      </c>
      <c r="M30" s="224">
        <v>0</v>
      </c>
      <c r="O30" s="224">
        <f>+K30+M30</f>
        <v>0</v>
      </c>
    </row>
    <row r="31" spans="1:15" s="222" customFormat="1">
      <c r="A31" s="232" t="s">
        <v>133</v>
      </c>
      <c r="B31" s="224">
        <v>0</v>
      </c>
      <c r="D31" s="224">
        <v>0</v>
      </c>
      <c r="F31" s="224">
        <v>0</v>
      </c>
      <c r="H31" s="225"/>
      <c r="I31" s="226"/>
      <c r="K31" s="226"/>
      <c r="M31" s="226"/>
      <c r="O31" s="226"/>
    </row>
    <row r="32" spans="1:15" s="222" customFormat="1">
      <c r="A32" s="223" t="s">
        <v>134</v>
      </c>
      <c r="B32" s="224">
        <v>0</v>
      </c>
      <c r="D32" s="224">
        <v>0</v>
      </c>
      <c r="F32" s="224">
        <v>0</v>
      </c>
      <c r="H32" s="225"/>
      <c r="I32" s="226"/>
      <c r="K32" s="226"/>
      <c r="M32" s="226"/>
      <c r="O32" s="226"/>
    </row>
    <row r="33" spans="1:15" s="222" customFormat="1" ht="42">
      <c r="A33" s="223" t="s">
        <v>135</v>
      </c>
      <c r="B33" s="224">
        <v>0</v>
      </c>
      <c r="D33" s="224">
        <v>0</v>
      </c>
      <c r="F33" s="224">
        <v>0</v>
      </c>
      <c r="H33" s="225"/>
      <c r="I33" s="226"/>
      <c r="K33" s="226"/>
      <c r="M33" s="226"/>
      <c r="O33" s="226"/>
    </row>
    <row r="34" spans="1:15" s="222" customFormat="1">
      <c r="A34" s="223" t="s">
        <v>136</v>
      </c>
      <c r="B34" s="224">
        <v>0</v>
      </c>
      <c r="D34" s="224">
        <v>0</v>
      </c>
      <c r="F34" s="224">
        <v>0</v>
      </c>
      <c r="H34" s="223" t="s">
        <v>137</v>
      </c>
      <c r="I34" s="224">
        <v>0</v>
      </c>
      <c r="K34" s="224">
        <v>0</v>
      </c>
      <c r="M34" s="224">
        <v>0</v>
      </c>
      <c r="O34" s="224">
        <f t="shared" ref="O34:O39" si="33">+K34+M34</f>
        <v>0</v>
      </c>
    </row>
    <row r="35" spans="1:15" s="222" customFormat="1" ht="42">
      <c r="A35" s="225"/>
      <c r="B35" s="226"/>
      <c r="D35" s="226"/>
      <c r="F35" s="226"/>
      <c r="H35" s="223" t="s">
        <v>138</v>
      </c>
      <c r="I35" s="224"/>
      <c r="K35" s="224"/>
      <c r="M35" s="224"/>
      <c r="O35" s="224">
        <f t="shared" si="33"/>
        <v>0</v>
      </c>
    </row>
    <row r="36" spans="1:15" s="222" customFormat="1">
      <c r="A36" s="225"/>
      <c r="B36" s="226"/>
      <c r="D36" s="226"/>
      <c r="F36" s="226"/>
      <c r="H36" s="223" t="s">
        <v>139</v>
      </c>
      <c r="I36" s="224">
        <v>0</v>
      </c>
      <c r="K36" s="224">
        <v>0</v>
      </c>
      <c r="M36" s="224">
        <v>0</v>
      </c>
      <c r="O36" s="224">
        <f t="shared" si="33"/>
        <v>0</v>
      </c>
    </row>
    <row r="37" spans="1:15" s="222" customFormat="1">
      <c r="A37" s="225"/>
      <c r="B37" s="226"/>
      <c r="D37" s="226"/>
      <c r="F37" s="226"/>
      <c r="H37" s="223" t="s">
        <v>140</v>
      </c>
      <c r="I37" s="224">
        <v>0</v>
      </c>
      <c r="K37" s="224">
        <v>0</v>
      </c>
      <c r="M37" s="224">
        <v>0</v>
      </c>
      <c r="O37" s="224">
        <f t="shared" si="33"/>
        <v>0</v>
      </c>
    </row>
    <row r="38" spans="1:15" s="222" customFormat="1">
      <c r="A38" s="225"/>
      <c r="B38" s="226"/>
      <c r="D38" s="226"/>
      <c r="F38" s="226"/>
      <c r="H38" s="223" t="s">
        <v>141</v>
      </c>
      <c r="I38" s="224">
        <v>0</v>
      </c>
      <c r="K38" s="224">
        <v>0</v>
      </c>
      <c r="M38" s="224">
        <v>0</v>
      </c>
      <c r="O38" s="224">
        <f t="shared" si="33"/>
        <v>0</v>
      </c>
    </row>
    <row r="39" spans="1:15" s="222" customFormat="1">
      <c r="A39" s="225"/>
      <c r="B39" s="226"/>
      <c r="D39" s="226"/>
      <c r="F39" s="226"/>
      <c r="H39" s="223" t="s">
        <v>142</v>
      </c>
      <c r="I39" s="224"/>
      <c r="K39" s="224"/>
      <c r="M39" s="224"/>
      <c r="O39" s="224">
        <f t="shared" si="33"/>
        <v>0</v>
      </c>
    </row>
    <row r="40" spans="1:15" s="219" customFormat="1">
      <c r="A40" s="216" t="s">
        <v>143</v>
      </c>
      <c r="B40" s="217">
        <f t="shared" ref="B40" si="34">SUM(B41:B50)</f>
        <v>9955200</v>
      </c>
      <c r="C40" s="218"/>
      <c r="D40" s="217">
        <f t="shared" ref="D40" si="35">SUM(D41:D50)</f>
        <v>9955200</v>
      </c>
      <c r="F40" s="217">
        <v>25381618</v>
      </c>
      <c r="H40" s="216" t="s">
        <v>143</v>
      </c>
      <c r="I40" s="217">
        <f t="shared" ref="I40" si="36">SUM(I41:I50)</f>
        <v>19558700</v>
      </c>
      <c r="K40" s="217">
        <f t="shared" ref="K40" si="37">SUM(K41:K50)</f>
        <v>19558700</v>
      </c>
      <c r="M40" s="217">
        <f t="shared" ref="M40" si="38">SUM(M41:M50)</f>
        <v>0</v>
      </c>
      <c r="O40" s="217">
        <f t="shared" ref="O40" si="39">SUM(O41:O50)</f>
        <v>19558700</v>
      </c>
    </row>
    <row r="41" spans="1:15" ht="42">
      <c r="A41" s="223" t="s">
        <v>144</v>
      </c>
      <c r="B41" s="224">
        <v>0</v>
      </c>
      <c r="D41" s="224">
        <v>0</v>
      </c>
      <c r="F41" s="224">
        <v>0</v>
      </c>
      <c r="H41" s="223" t="s">
        <v>144</v>
      </c>
      <c r="I41" s="224">
        <v>0</v>
      </c>
      <c r="K41" s="229">
        <v>0</v>
      </c>
      <c r="M41" s="224">
        <v>0</v>
      </c>
      <c r="O41" s="224">
        <f>+K41+M41</f>
        <v>0</v>
      </c>
    </row>
    <row r="42" spans="1:15" ht="42">
      <c r="A42" s="223" t="s">
        <v>145</v>
      </c>
      <c r="B42" s="224">
        <v>752000</v>
      </c>
      <c r="D42" s="224">
        <v>752000</v>
      </c>
      <c r="F42" s="224"/>
      <c r="H42" s="223" t="s">
        <v>145</v>
      </c>
      <c r="I42" s="224">
        <v>1635100</v>
      </c>
      <c r="K42" s="229">
        <v>1635100</v>
      </c>
      <c r="M42" s="224">
        <v>0</v>
      </c>
      <c r="O42" s="224">
        <f>+K42+M42</f>
        <v>1635100</v>
      </c>
    </row>
    <row r="43" spans="1:15" s="202" customFormat="1" ht="42">
      <c r="A43" s="223" t="s">
        <v>146</v>
      </c>
      <c r="B43" s="224">
        <v>0</v>
      </c>
      <c r="D43" s="224">
        <v>0</v>
      </c>
      <c r="F43" s="224">
        <v>0</v>
      </c>
      <c r="H43" s="223" t="s">
        <v>147</v>
      </c>
      <c r="I43" s="224">
        <v>17923600</v>
      </c>
      <c r="K43" s="229">
        <v>17923600</v>
      </c>
      <c r="M43" s="224">
        <v>0</v>
      </c>
      <c r="O43" s="224">
        <f>+K43+M43</f>
        <v>17923600</v>
      </c>
    </row>
    <row r="44" spans="1:15" s="202" customFormat="1" ht="63">
      <c r="A44" s="223" t="s">
        <v>148</v>
      </c>
      <c r="B44" s="224">
        <v>9203200</v>
      </c>
      <c r="D44" s="224">
        <v>9203200</v>
      </c>
      <c r="F44" s="224">
        <v>0</v>
      </c>
      <c r="H44" s="225"/>
      <c r="I44" s="226"/>
      <c r="K44" s="226"/>
      <c r="M44" s="226"/>
      <c r="O44" s="226"/>
    </row>
    <row r="45" spans="1:15" s="202" customFormat="1" ht="42">
      <c r="A45" s="223" t="s">
        <v>149</v>
      </c>
      <c r="B45" s="224">
        <v>0</v>
      </c>
      <c r="D45" s="224">
        <v>0</v>
      </c>
      <c r="F45" s="224">
        <v>0</v>
      </c>
      <c r="H45" s="225"/>
      <c r="I45" s="226"/>
      <c r="K45" s="226"/>
      <c r="M45" s="226"/>
      <c r="O45" s="226"/>
    </row>
    <row r="46" spans="1:15" s="202" customFormat="1">
      <c r="A46" s="232" t="s">
        <v>150</v>
      </c>
      <c r="B46" s="224"/>
      <c r="D46" s="224"/>
      <c r="F46" s="224"/>
      <c r="H46" s="225"/>
      <c r="I46" s="226"/>
      <c r="K46" s="226"/>
      <c r="M46" s="226"/>
      <c r="O46" s="226"/>
    </row>
    <row r="47" spans="1:15" s="202" customFormat="1">
      <c r="A47" s="223" t="s">
        <v>151</v>
      </c>
      <c r="B47" s="224"/>
      <c r="D47" s="224"/>
      <c r="F47" s="224"/>
      <c r="H47" s="225"/>
      <c r="I47" s="226"/>
      <c r="K47" s="226"/>
      <c r="M47" s="226"/>
      <c r="O47" s="226"/>
    </row>
    <row r="48" spans="1:15" s="202" customFormat="1">
      <c r="A48" s="223" t="s">
        <v>152</v>
      </c>
      <c r="B48" s="224">
        <v>0</v>
      </c>
      <c r="D48" s="224">
        <v>0</v>
      </c>
      <c r="F48" s="224">
        <v>0</v>
      </c>
      <c r="H48" s="225"/>
      <c r="I48" s="226"/>
      <c r="K48" s="226"/>
      <c r="M48" s="226"/>
      <c r="O48" s="226"/>
    </row>
    <row r="49" spans="1:15" s="202" customFormat="1">
      <c r="A49" s="223" t="s">
        <v>153</v>
      </c>
      <c r="B49" s="224">
        <v>0</v>
      </c>
      <c r="D49" s="224">
        <v>0</v>
      </c>
      <c r="F49" s="224">
        <v>0</v>
      </c>
      <c r="H49" s="223" t="s">
        <v>154</v>
      </c>
      <c r="I49" s="224">
        <v>0</v>
      </c>
      <c r="K49" s="224">
        <v>0</v>
      </c>
      <c r="M49" s="224">
        <v>0</v>
      </c>
      <c r="O49" s="224">
        <f>+K49+M49</f>
        <v>0</v>
      </c>
    </row>
    <row r="50" spans="1:15" s="202" customFormat="1" ht="42">
      <c r="A50" s="223" t="s">
        <v>155</v>
      </c>
      <c r="B50" s="224">
        <v>0</v>
      </c>
      <c r="D50" s="224">
        <v>0</v>
      </c>
      <c r="F50" s="224">
        <v>0</v>
      </c>
      <c r="H50" s="225"/>
      <c r="I50" s="226"/>
      <c r="K50" s="226"/>
      <c r="M50" s="226"/>
      <c r="O50" s="226"/>
    </row>
    <row r="51" spans="1:15" s="202" customFormat="1">
      <c r="A51" s="233" t="s">
        <v>156</v>
      </c>
      <c r="B51" s="234">
        <v>0</v>
      </c>
      <c r="D51" s="234">
        <v>0</v>
      </c>
      <c r="F51" s="234">
        <v>0</v>
      </c>
      <c r="H51" s="216" t="s">
        <v>156</v>
      </c>
      <c r="I51" s="235">
        <v>0</v>
      </c>
      <c r="K51" s="235">
        <v>0</v>
      </c>
      <c r="M51" s="235">
        <v>0</v>
      </c>
      <c r="O51" s="235">
        <f>+K51+M51</f>
        <v>0</v>
      </c>
    </row>
    <row r="52" spans="1:15" ht="42">
      <c r="A52" s="233" t="s">
        <v>157</v>
      </c>
      <c r="B52" s="234">
        <v>0</v>
      </c>
      <c r="D52" s="234">
        <v>0</v>
      </c>
      <c r="F52" s="234">
        <v>0</v>
      </c>
      <c r="H52" s="225"/>
      <c r="I52" s="226"/>
      <c r="K52" s="226"/>
      <c r="M52" s="226"/>
      <c r="O52" s="226"/>
    </row>
    <row r="53" spans="1:15" ht="63">
      <c r="A53" s="233" t="s">
        <v>158</v>
      </c>
      <c r="B53" s="234">
        <v>0</v>
      </c>
      <c r="D53" s="234">
        <v>0</v>
      </c>
      <c r="F53" s="234">
        <v>0</v>
      </c>
      <c r="H53" s="225"/>
      <c r="I53" s="226"/>
      <c r="K53" s="226"/>
      <c r="M53" s="226"/>
      <c r="O53" s="226"/>
    </row>
    <row r="54" spans="1:15">
      <c r="H54" s="214" t="s">
        <v>159</v>
      </c>
      <c r="I54" s="215">
        <f t="shared" ref="I54" si="40">SUM(I55:I56)</f>
        <v>17705400</v>
      </c>
      <c r="K54" s="215">
        <f t="shared" ref="K54" si="41">SUM(K55:K56)</f>
        <v>17705400</v>
      </c>
      <c r="M54" s="215">
        <f t="shared" ref="M54" si="42">SUM(M55:M56)</f>
        <v>0</v>
      </c>
      <c r="O54" s="215">
        <f t="shared" ref="O54" si="43">SUM(O55:O56)</f>
        <v>17705400</v>
      </c>
    </row>
    <row r="55" spans="1:15">
      <c r="H55" s="237" t="s">
        <v>160</v>
      </c>
      <c r="I55" s="235">
        <v>12216800</v>
      </c>
      <c r="K55" s="235">
        <v>12216800</v>
      </c>
      <c r="M55" s="235">
        <v>0</v>
      </c>
      <c r="O55" s="235">
        <f>+K55+M55</f>
        <v>12216800</v>
      </c>
    </row>
    <row r="56" spans="1:15">
      <c r="H56" s="237" t="s">
        <v>161</v>
      </c>
      <c r="I56" s="235">
        <v>5488600</v>
      </c>
      <c r="K56" s="235">
        <v>5488600</v>
      </c>
      <c r="M56" s="235">
        <v>0</v>
      </c>
      <c r="O56" s="235">
        <f>+K56+M56</f>
        <v>5488600</v>
      </c>
    </row>
  </sheetData>
  <mergeCells count="5">
    <mergeCell ref="A1:F1"/>
    <mergeCell ref="H1:O1"/>
    <mergeCell ref="A3:A4"/>
    <mergeCell ref="H3:H4"/>
    <mergeCell ref="H27:H30"/>
  </mergeCells>
  <pageMargins left="0" right="0" top="0.35433070866141736" bottom="0.31496062992125984" header="0.11811023622047245" footer="0.15748031496062992"/>
  <pageSetup paperSize="8" scale="60" fitToHeight="0" orientation="portrait" r:id="rId1"/>
  <headerFooter>
    <oddFooter>&amp;C&amp;"TH SarabunPSK,Regular"&amp;14หน้าที่ &amp;P / &amp;N&amp;R&amp;"TH SarabunPSK,Regular"&amp;14วันที่ &amp;D เวลา &amp;T น.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154"/>
  <sheetViews>
    <sheetView tabSelected="1" view="pageBreakPreview" zoomScale="80" zoomScaleNormal="80" zoomScaleSheetLayoutView="80" workbookViewId="0">
      <pane xSplit="5" ySplit="4" topLeftCell="F26" activePane="bottomRight" state="frozen"/>
      <selection pane="topRight" activeCell="D1" sqref="D1"/>
      <selection pane="bottomLeft" activeCell="A5" sqref="A5"/>
      <selection pane="bottomRight" activeCell="Z40" sqref="Z40"/>
    </sheetView>
  </sheetViews>
  <sheetFormatPr defaultRowHeight="21" outlineLevelRow="1" outlineLevelCol="1"/>
  <cols>
    <col min="1" max="1" width="6.28515625" style="198" customWidth="1"/>
    <col min="2" max="2" width="41.42578125" style="185" customWidth="1"/>
    <col min="3" max="3" width="16.5703125" style="8" hidden="1" customWidth="1" outlineLevel="1"/>
    <col min="4" max="4" width="11.28515625" style="8" hidden="1" customWidth="1" outlineLevel="1"/>
    <col min="5" max="5" width="15.42578125" style="8" hidden="1" customWidth="1" outlineLevel="1"/>
    <col min="6" max="6" width="41" style="4" customWidth="1" outlineLevel="1"/>
    <col min="7" max="7" width="5.42578125" style="8" customWidth="1" outlineLevel="1"/>
    <col min="8" max="8" width="9.140625" style="4" customWidth="1" outlineLevel="1"/>
    <col min="9" max="9" width="2" style="4" customWidth="1" outlineLevel="1"/>
    <col min="10" max="10" width="6.85546875" style="8" customWidth="1" outlineLevel="1"/>
    <col min="11" max="11" width="5.42578125" style="4" customWidth="1" outlineLevel="1"/>
    <col min="12" max="12" width="2" style="4" customWidth="1" outlineLevel="1"/>
    <col min="13" max="13" width="6.85546875" style="8" customWidth="1" outlineLevel="1"/>
    <col min="14" max="14" width="6.28515625" style="4" customWidth="1" outlineLevel="1"/>
    <col min="15" max="15" width="2" style="4" customWidth="1" outlineLevel="1"/>
    <col min="16" max="16" width="10.140625" style="8" customWidth="1" outlineLevel="1"/>
    <col min="17" max="17" width="8" style="4" customWidth="1" outlineLevel="1"/>
    <col min="18" max="18" width="3.28515625" style="4" customWidth="1" outlineLevel="1"/>
    <col min="19" max="19" width="11.42578125" style="8" customWidth="1" outlineLevel="1"/>
    <col min="20" max="20" width="5.42578125" style="8" customWidth="1" outlineLevel="1"/>
    <col min="21" max="21" width="7.42578125" style="4" customWidth="1" outlineLevel="1"/>
    <col min="22" max="22" width="17.42578125" style="8" customWidth="1" outlineLevel="1"/>
    <col min="23" max="23" width="5.42578125" style="4" customWidth="1" outlineLevel="1"/>
    <col min="24" max="24" width="17.42578125" style="8" hidden="1" customWidth="1" outlineLevel="1"/>
    <col min="25" max="25" width="11.28515625" style="4" hidden="1" customWidth="1"/>
    <col min="26" max="26" width="58" style="4" customWidth="1"/>
    <col min="27" max="27" width="11" style="4" customWidth="1"/>
    <col min="28" max="30" width="9" style="4"/>
    <col min="31" max="31" width="12.28515625" style="4" bestFit="1" customWidth="1"/>
    <col min="32" max="253" width="9" style="4"/>
    <col min="254" max="254" width="6.28515625" style="4" customWidth="1"/>
    <col min="255" max="255" width="41.42578125" style="4" customWidth="1"/>
    <col min="256" max="256" width="0" style="4" hidden="1" customWidth="1"/>
    <col min="257" max="257" width="39.7109375" style="4" customWidth="1"/>
    <col min="258" max="258" width="5.42578125" style="4" customWidth="1"/>
    <col min="259" max="259" width="9.140625" style="4" customWidth="1"/>
    <col min="260" max="260" width="2" style="4" customWidth="1"/>
    <col min="261" max="261" width="5" style="4" customWidth="1"/>
    <col min="262" max="262" width="5.42578125" style="4" customWidth="1"/>
    <col min="263" max="263" width="2" style="4" customWidth="1"/>
    <col min="264" max="264" width="6.85546875" style="4" customWidth="1"/>
    <col min="265" max="265" width="6.28515625" style="4" customWidth="1"/>
    <col min="266" max="266" width="2" style="4" customWidth="1"/>
    <col min="267" max="267" width="8.42578125" style="4" customWidth="1"/>
    <col min="268" max="268" width="8" style="4" customWidth="1"/>
    <col min="269" max="269" width="3.28515625" style="4" customWidth="1"/>
    <col min="270" max="270" width="11.42578125" style="4" customWidth="1"/>
    <col min="271" max="271" width="5.42578125" style="4" customWidth="1"/>
    <col min="272" max="272" width="7.42578125" style="4" customWidth="1"/>
    <col min="273" max="273" width="17.42578125" style="4" customWidth="1"/>
    <col min="274" max="274" width="5.42578125" style="4" customWidth="1"/>
    <col min="275" max="276" width="0" style="4" hidden="1" customWidth="1"/>
    <col min="277" max="277" width="16.42578125" style="4" customWidth="1"/>
    <col min="278" max="278" width="10.85546875" style="4" bestFit="1" customWidth="1"/>
    <col min="279" max="279" width="9.85546875" style="4" bestFit="1" customWidth="1"/>
    <col min="280" max="509" width="9" style="4"/>
    <col min="510" max="510" width="6.28515625" style="4" customWidth="1"/>
    <col min="511" max="511" width="41.42578125" style="4" customWidth="1"/>
    <col min="512" max="512" width="0" style="4" hidden="1" customWidth="1"/>
    <col min="513" max="513" width="39.7109375" style="4" customWidth="1"/>
    <col min="514" max="514" width="5.42578125" style="4" customWidth="1"/>
    <col min="515" max="515" width="9.140625" style="4" customWidth="1"/>
    <col min="516" max="516" width="2" style="4" customWidth="1"/>
    <col min="517" max="517" width="5" style="4" customWidth="1"/>
    <col min="518" max="518" width="5.42578125" style="4" customWidth="1"/>
    <col min="519" max="519" width="2" style="4" customWidth="1"/>
    <col min="520" max="520" width="6.85546875" style="4" customWidth="1"/>
    <col min="521" max="521" width="6.28515625" style="4" customWidth="1"/>
    <col min="522" max="522" width="2" style="4" customWidth="1"/>
    <col min="523" max="523" width="8.42578125" style="4" customWidth="1"/>
    <col min="524" max="524" width="8" style="4" customWidth="1"/>
    <col min="525" max="525" width="3.28515625" style="4" customWidth="1"/>
    <col min="526" max="526" width="11.42578125" style="4" customWidth="1"/>
    <col min="527" max="527" width="5.42578125" style="4" customWidth="1"/>
    <col min="528" max="528" width="7.42578125" style="4" customWidth="1"/>
    <col min="529" max="529" width="17.42578125" style="4" customWidth="1"/>
    <col min="530" max="530" width="5.42578125" style="4" customWidth="1"/>
    <col min="531" max="532" width="0" style="4" hidden="1" customWidth="1"/>
    <col min="533" max="533" width="16.42578125" style="4" customWidth="1"/>
    <col min="534" max="534" width="10.85546875" style="4" bestFit="1" customWidth="1"/>
    <col min="535" max="535" width="9.85546875" style="4" bestFit="1" customWidth="1"/>
    <col min="536" max="765" width="9" style="4"/>
    <col min="766" max="766" width="6.28515625" style="4" customWidth="1"/>
    <col min="767" max="767" width="41.42578125" style="4" customWidth="1"/>
    <col min="768" max="768" width="0" style="4" hidden="1" customWidth="1"/>
    <col min="769" max="769" width="39.7109375" style="4" customWidth="1"/>
    <col min="770" max="770" width="5.42578125" style="4" customWidth="1"/>
    <col min="771" max="771" width="9.140625" style="4" customWidth="1"/>
    <col min="772" max="772" width="2" style="4" customWidth="1"/>
    <col min="773" max="773" width="5" style="4" customWidth="1"/>
    <col min="774" max="774" width="5.42578125" style="4" customWidth="1"/>
    <col min="775" max="775" width="2" style="4" customWidth="1"/>
    <col min="776" max="776" width="6.85546875" style="4" customWidth="1"/>
    <col min="777" max="777" width="6.28515625" style="4" customWidth="1"/>
    <col min="778" max="778" width="2" style="4" customWidth="1"/>
    <col min="779" max="779" width="8.42578125" style="4" customWidth="1"/>
    <col min="780" max="780" width="8" style="4" customWidth="1"/>
    <col min="781" max="781" width="3.28515625" style="4" customWidth="1"/>
    <col min="782" max="782" width="11.42578125" style="4" customWidth="1"/>
    <col min="783" max="783" width="5.42578125" style="4" customWidth="1"/>
    <col min="784" max="784" width="7.42578125" style="4" customWidth="1"/>
    <col min="785" max="785" width="17.42578125" style="4" customWidth="1"/>
    <col min="786" max="786" width="5.42578125" style="4" customWidth="1"/>
    <col min="787" max="788" width="0" style="4" hidden="1" customWidth="1"/>
    <col min="789" max="789" width="16.42578125" style="4" customWidth="1"/>
    <col min="790" max="790" width="10.85546875" style="4" bestFit="1" customWidth="1"/>
    <col min="791" max="791" width="9.85546875" style="4" bestFit="1" customWidth="1"/>
    <col min="792" max="1021" width="9" style="4"/>
    <col min="1022" max="1022" width="6.28515625" style="4" customWidth="1"/>
    <col min="1023" max="1023" width="41.42578125" style="4" customWidth="1"/>
    <col min="1024" max="1024" width="0" style="4" hidden="1" customWidth="1"/>
    <col min="1025" max="1025" width="39.7109375" style="4" customWidth="1"/>
    <col min="1026" max="1026" width="5.42578125" style="4" customWidth="1"/>
    <col min="1027" max="1027" width="9.140625" style="4" customWidth="1"/>
    <col min="1028" max="1028" width="2" style="4" customWidth="1"/>
    <col min="1029" max="1029" width="5" style="4" customWidth="1"/>
    <col min="1030" max="1030" width="5.42578125" style="4" customWidth="1"/>
    <col min="1031" max="1031" width="2" style="4" customWidth="1"/>
    <col min="1032" max="1032" width="6.85546875" style="4" customWidth="1"/>
    <col min="1033" max="1033" width="6.28515625" style="4" customWidth="1"/>
    <col min="1034" max="1034" width="2" style="4" customWidth="1"/>
    <col min="1035" max="1035" width="8.42578125" style="4" customWidth="1"/>
    <col min="1036" max="1036" width="8" style="4" customWidth="1"/>
    <col min="1037" max="1037" width="3.28515625" style="4" customWidth="1"/>
    <col min="1038" max="1038" width="11.42578125" style="4" customWidth="1"/>
    <col min="1039" max="1039" width="5.42578125" style="4" customWidth="1"/>
    <col min="1040" max="1040" width="7.42578125" style="4" customWidth="1"/>
    <col min="1041" max="1041" width="17.42578125" style="4" customWidth="1"/>
    <col min="1042" max="1042" width="5.42578125" style="4" customWidth="1"/>
    <col min="1043" max="1044" width="0" style="4" hidden="1" customWidth="1"/>
    <col min="1045" max="1045" width="16.42578125" style="4" customWidth="1"/>
    <col min="1046" max="1046" width="10.85546875" style="4" bestFit="1" customWidth="1"/>
    <col min="1047" max="1047" width="9.85546875" style="4" bestFit="1" customWidth="1"/>
    <col min="1048" max="1277" width="9" style="4"/>
    <col min="1278" max="1278" width="6.28515625" style="4" customWidth="1"/>
    <col min="1279" max="1279" width="41.42578125" style="4" customWidth="1"/>
    <col min="1280" max="1280" width="0" style="4" hidden="1" customWidth="1"/>
    <col min="1281" max="1281" width="39.7109375" style="4" customWidth="1"/>
    <col min="1282" max="1282" width="5.42578125" style="4" customWidth="1"/>
    <col min="1283" max="1283" width="9.140625" style="4" customWidth="1"/>
    <col min="1284" max="1284" width="2" style="4" customWidth="1"/>
    <col min="1285" max="1285" width="5" style="4" customWidth="1"/>
    <col min="1286" max="1286" width="5.42578125" style="4" customWidth="1"/>
    <col min="1287" max="1287" width="2" style="4" customWidth="1"/>
    <col min="1288" max="1288" width="6.85546875" style="4" customWidth="1"/>
    <col min="1289" max="1289" width="6.28515625" style="4" customWidth="1"/>
    <col min="1290" max="1290" width="2" style="4" customWidth="1"/>
    <col min="1291" max="1291" width="8.42578125" style="4" customWidth="1"/>
    <col min="1292" max="1292" width="8" style="4" customWidth="1"/>
    <col min="1293" max="1293" width="3.28515625" style="4" customWidth="1"/>
    <col min="1294" max="1294" width="11.42578125" style="4" customWidth="1"/>
    <col min="1295" max="1295" width="5.42578125" style="4" customWidth="1"/>
    <col min="1296" max="1296" width="7.42578125" style="4" customWidth="1"/>
    <col min="1297" max="1297" width="17.42578125" style="4" customWidth="1"/>
    <col min="1298" max="1298" width="5.42578125" style="4" customWidth="1"/>
    <col min="1299" max="1300" width="0" style="4" hidden="1" customWidth="1"/>
    <col min="1301" max="1301" width="16.42578125" style="4" customWidth="1"/>
    <col min="1302" max="1302" width="10.85546875" style="4" bestFit="1" customWidth="1"/>
    <col min="1303" max="1303" width="9.85546875" style="4" bestFit="1" customWidth="1"/>
    <col min="1304" max="1533" width="9" style="4"/>
    <col min="1534" max="1534" width="6.28515625" style="4" customWidth="1"/>
    <col min="1535" max="1535" width="41.42578125" style="4" customWidth="1"/>
    <col min="1536" max="1536" width="0" style="4" hidden="1" customWidth="1"/>
    <col min="1537" max="1537" width="39.7109375" style="4" customWidth="1"/>
    <col min="1538" max="1538" width="5.42578125" style="4" customWidth="1"/>
    <col min="1539" max="1539" width="9.140625" style="4" customWidth="1"/>
    <col min="1540" max="1540" width="2" style="4" customWidth="1"/>
    <col min="1541" max="1541" width="5" style="4" customWidth="1"/>
    <col min="1542" max="1542" width="5.42578125" style="4" customWidth="1"/>
    <col min="1543" max="1543" width="2" style="4" customWidth="1"/>
    <col min="1544" max="1544" width="6.85546875" style="4" customWidth="1"/>
    <col min="1545" max="1545" width="6.28515625" style="4" customWidth="1"/>
    <col min="1546" max="1546" width="2" style="4" customWidth="1"/>
    <col min="1547" max="1547" width="8.42578125" style="4" customWidth="1"/>
    <col min="1548" max="1548" width="8" style="4" customWidth="1"/>
    <col min="1549" max="1549" width="3.28515625" style="4" customWidth="1"/>
    <col min="1550" max="1550" width="11.42578125" style="4" customWidth="1"/>
    <col min="1551" max="1551" width="5.42578125" style="4" customWidth="1"/>
    <col min="1552" max="1552" width="7.42578125" style="4" customWidth="1"/>
    <col min="1553" max="1553" width="17.42578125" style="4" customWidth="1"/>
    <col min="1554" max="1554" width="5.42578125" style="4" customWidth="1"/>
    <col min="1555" max="1556" width="0" style="4" hidden="1" customWidth="1"/>
    <col min="1557" max="1557" width="16.42578125" style="4" customWidth="1"/>
    <col min="1558" max="1558" width="10.85546875" style="4" bestFit="1" customWidth="1"/>
    <col min="1559" max="1559" width="9.85546875" style="4" bestFit="1" customWidth="1"/>
    <col min="1560" max="1789" width="9" style="4"/>
    <col min="1790" max="1790" width="6.28515625" style="4" customWidth="1"/>
    <col min="1791" max="1791" width="41.42578125" style="4" customWidth="1"/>
    <col min="1792" max="1792" width="0" style="4" hidden="1" customWidth="1"/>
    <col min="1793" max="1793" width="39.7109375" style="4" customWidth="1"/>
    <col min="1794" max="1794" width="5.42578125" style="4" customWidth="1"/>
    <col min="1795" max="1795" width="9.140625" style="4" customWidth="1"/>
    <col min="1796" max="1796" width="2" style="4" customWidth="1"/>
    <col min="1797" max="1797" width="5" style="4" customWidth="1"/>
    <col min="1798" max="1798" width="5.42578125" style="4" customWidth="1"/>
    <col min="1799" max="1799" width="2" style="4" customWidth="1"/>
    <col min="1800" max="1800" width="6.85546875" style="4" customWidth="1"/>
    <col min="1801" max="1801" width="6.28515625" style="4" customWidth="1"/>
    <col min="1802" max="1802" width="2" style="4" customWidth="1"/>
    <col min="1803" max="1803" width="8.42578125" style="4" customWidth="1"/>
    <col min="1804" max="1804" width="8" style="4" customWidth="1"/>
    <col min="1805" max="1805" width="3.28515625" style="4" customWidth="1"/>
    <col min="1806" max="1806" width="11.42578125" style="4" customWidth="1"/>
    <col min="1807" max="1807" width="5.42578125" style="4" customWidth="1"/>
    <col min="1808" max="1808" width="7.42578125" style="4" customWidth="1"/>
    <col min="1809" max="1809" width="17.42578125" style="4" customWidth="1"/>
    <col min="1810" max="1810" width="5.42578125" style="4" customWidth="1"/>
    <col min="1811" max="1812" width="0" style="4" hidden="1" customWidth="1"/>
    <col min="1813" max="1813" width="16.42578125" style="4" customWidth="1"/>
    <col min="1814" max="1814" width="10.85546875" style="4" bestFit="1" customWidth="1"/>
    <col min="1815" max="1815" width="9.85546875" style="4" bestFit="1" customWidth="1"/>
    <col min="1816" max="2045" width="9" style="4"/>
    <col min="2046" max="2046" width="6.28515625" style="4" customWidth="1"/>
    <col min="2047" max="2047" width="41.42578125" style="4" customWidth="1"/>
    <col min="2048" max="2048" width="0" style="4" hidden="1" customWidth="1"/>
    <col min="2049" max="2049" width="39.7109375" style="4" customWidth="1"/>
    <col min="2050" max="2050" width="5.42578125" style="4" customWidth="1"/>
    <col min="2051" max="2051" width="9.140625" style="4" customWidth="1"/>
    <col min="2052" max="2052" width="2" style="4" customWidth="1"/>
    <col min="2053" max="2053" width="5" style="4" customWidth="1"/>
    <col min="2054" max="2054" width="5.42578125" style="4" customWidth="1"/>
    <col min="2055" max="2055" width="2" style="4" customWidth="1"/>
    <col min="2056" max="2056" width="6.85546875" style="4" customWidth="1"/>
    <col min="2057" max="2057" width="6.28515625" style="4" customWidth="1"/>
    <col min="2058" max="2058" width="2" style="4" customWidth="1"/>
    <col min="2059" max="2059" width="8.42578125" style="4" customWidth="1"/>
    <col min="2060" max="2060" width="8" style="4" customWidth="1"/>
    <col min="2061" max="2061" width="3.28515625" style="4" customWidth="1"/>
    <col min="2062" max="2062" width="11.42578125" style="4" customWidth="1"/>
    <col min="2063" max="2063" width="5.42578125" style="4" customWidth="1"/>
    <col min="2064" max="2064" width="7.42578125" style="4" customWidth="1"/>
    <col min="2065" max="2065" width="17.42578125" style="4" customWidth="1"/>
    <col min="2066" max="2066" width="5.42578125" style="4" customWidth="1"/>
    <col min="2067" max="2068" width="0" style="4" hidden="1" customWidth="1"/>
    <col min="2069" max="2069" width="16.42578125" style="4" customWidth="1"/>
    <col min="2070" max="2070" width="10.85546875" style="4" bestFit="1" customWidth="1"/>
    <col min="2071" max="2071" width="9.85546875" style="4" bestFit="1" customWidth="1"/>
    <col min="2072" max="2301" width="9" style="4"/>
    <col min="2302" max="2302" width="6.28515625" style="4" customWidth="1"/>
    <col min="2303" max="2303" width="41.42578125" style="4" customWidth="1"/>
    <col min="2304" max="2304" width="0" style="4" hidden="1" customWidth="1"/>
    <col min="2305" max="2305" width="39.7109375" style="4" customWidth="1"/>
    <col min="2306" max="2306" width="5.42578125" style="4" customWidth="1"/>
    <col min="2307" max="2307" width="9.140625" style="4" customWidth="1"/>
    <col min="2308" max="2308" width="2" style="4" customWidth="1"/>
    <col min="2309" max="2309" width="5" style="4" customWidth="1"/>
    <col min="2310" max="2310" width="5.42578125" style="4" customWidth="1"/>
    <col min="2311" max="2311" width="2" style="4" customWidth="1"/>
    <col min="2312" max="2312" width="6.85546875" style="4" customWidth="1"/>
    <col min="2313" max="2313" width="6.28515625" style="4" customWidth="1"/>
    <col min="2314" max="2314" width="2" style="4" customWidth="1"/>
    <col min="2315" max="2315" width="8.42578125" style="4" customWidth="1"/>
    <col min="2316" max="2316" width="8" style="4" customWidth="1"/>
    <col min="2317" max="2317" width="3.28515625" style="4" customWidth="1"/>
    <col min="2318" max="2318" width="11.42578125" style="4" customWidth="1"/>
    <col min="2319" max="2319" width="5.42578125" style="4" customWidth="1"/>
    <col min="2320" max="2320" width="7.42578125" style="4" customWidth="1"/>
    <col min="2321" max="2321" width="17.42578125" style="4" customWidth="1"/>
    <col min="2322" max="2322" width="5.42578125" style="4" customWidth="1"/>
    <col min="2323" max="2324" width="0" style="4" hidden="1" customWidth="1"/>
    <col min="2325" max="2325" width="16.42578125" style="4" customWidth="1"/>
    <col min="2326" max="2326" width="10.85546875" style="4" bestFit="1" customWidth="1"/>
    <col min="2327" max="2327" width="9.85546875" style="4" bestFit="1" customWidth="1"/>
    <col min="2328" max="2557" width="9" style="4"/>
    <col min="2558" max="2558" width="6.28515625" style="4" customWidth="1"/>
    <col min="2559" max="2559" width="41.42578125" style="4" customWidth="1"/>
    <col min="2560" max="2560" width="0" style="4" hidden="1" customWidth="1"/>
    <col min="2561" max="2561" width="39.7109375" style="4" customWidth="1"/>
    <col min="2562" max="2562" width="5.42578125" style="4" customWidth="1"/>
    <col min="2563" max="2563" width="9.140625" style="4" customWidth="1"/>
    <col min="2564" max="2564" width="2" style="4" customWidth="1"/>
    <col min="2565" max="2565" width="5" style="4" customWidth="1"/>
    <col min="2566" max="2566" width="5.42578125" style="4" customWidth="1"/>
    <col min="2567" max="2567" width="2" style="4" customWidth="1"/>
    <col min="2568" max="2568" width="6.85546875" style="4" customWidth="1"/>
    <col min="2569" max="2569" width="6.28515625" style="4" customWidth="1"/>
    <col min="2570" max="2570" width="2" style="4" customWidth="1"/>
    <col min="2571" max="2571" width="8.42578125" style="4" customWidth="1"/>
    <col min="2572" max="2572" width="8" style="4" customWidth="1"/>
    <col min="2573" max="2573" width="3.28515625" style="4" customWidth="1"/>
    <col min="2574" max="2574" width="11.42578125" style="4" customWidth="1"/>
    <col min="2575" max="2575" width="5.42578125" style="4" customWidth="1"/>
    <col min="2576" max="2576" width="7.42578125" style="4" customWidth="1"/>
    <col min="2577" max="2577" width="17.42578125" style="4" customWidth="1"/>
    <col min="2578" max="2578" width="5.42578125" style="4" customWidth="1"/>
    <col min="2579" max="2580" width="0" style="4" hidden="1" customWidth="1"/>
    <col min="2581" max="2581" width="16.42578125" style="4" customWidth="1"/>
    <col min="2582" max="2582" width="10.85546875" style="4" bestFit="1" customWidth="1"/>
    <col min="2583" max="2583" width="9.85546875" style="4" bestFit="1" customWidth="1"/>
    <col min="2584" max="2813" width="9" style="4"/>
    <col min="2814" max="2814" width="6.28515625" style="4" customWidth="1"/>
    <col min="2815" max="2815" width="41.42578125" style="4" customWidth="1"/>
    <col min="2816" max="2816" width="0" style="4" hidden="1" customWidth="1"/>
    <col min="2817" max="2817" width="39.7109375" style="4" customWidth="1"/>
    <col min="2818" max="2818" width="5.42578125" style="4" customWidth="1"/>
    <col min="2819" max="2819" width="9.140625" style="4" customWidth="1"/>
    <col min="2820" max="2820" width="2" style="4" customWidth="1"/>
    <col min="2821" max="2821" width="5" style="4" customWidth="1"/>
    <col min="2822" max="2822" width="5.42578125" style="4" customWidth="1"/>
    <col min="2823" max="2823" width="2" style="4" customWidth="1"/>
    <col min="2824" max="2824" width="6.85546875" style="4" customWidth="1"/>
    <col min="2825" max="2825" width="6.28515625" style="4" customWidth="1"/>
    <col min="2826" max="2826" width="2" style="4" customWidth="1"/>
    <col min="2827" max="2827" width="8.42578125" style="4" customWidth="1"/>
    <col min="2828" max="2828" width="8" style="4" customWidth="1"/>
    <col min="2829" max="2829" width="3.28515625" style="4" customWidth="1"/>
    <col min="2830" max="2830" width="11.42578125" style="4" customWidth="1"/>
    <col min="2831" max="2831" width="5.42578125" style="4" customWidth="1"/>
    <col min="2832" max="2832" width="7.42578125" style="4" customWidth="1"/>
    <col min="2833" max="2833" width="17.42578125" style="4" customWidth="1"/>
    <col min="2834" max="2834" width="5.42578125" style="4" customWidth="1"/>
    <col min="2835" max="2836" width="0" style="4" hidden="1" customWidth="1"/>
    <col min="2837" max="2837" width="16.42578125" style="4" customWidth="1"/>
    <col min="2838" max="2838" width="10.85546875" style="4" bestFit="1" customWidth="1"/>
    <col min="2839" max="2839" width="9.85546875" style="4" bestFit="1" customWidth="1"/>
    <col min="2840" max="3069" width="9" style="4"/>
    <col min="3070" max="3070" width="6.28515625" style="4" customWidth="1"/>
    <col min="3071" max="3071" width="41.42578125" style="4" customWidth="1"/>
    <col min="3072" max="3072" width="0" style="4" hidden="1" customWidth="1"/>
    <col min="3073" max="3073" width="39.7109375" style="4" customWidth="1"/>
    <col min="3074" max="3074" width="5.42578125" style="4" customWidth="1"/>
    <col min="3075" max="3075" width="9.140625" style="4" customWidth="1"/>
    <col min="3076" max="3076" width="2" style="4" customWidth="1"/>
    <col min="3077" max="3077" width="5" style="4" customWidth="1"/>
    <col min="3078" max="3078" width="5.42578125" style="4" customWidth="1"/>
    <col min="3079" max="3079" width="2" style="4" customWidth="1"/>
    <col min="3080" max="3080" width="6.85546875" style="4" customWidth="1"/>
    <col min="3081" max="3081" width="6.28515625" style="4" customWidth="1"/>
    <col min="3082" max="3082" width="2" style="4" customWidth="1"/>
    <col min="3083" max="3083" width="8.42578125" style="4" customWidth="1"/>
    <col min="3084" max="3084" width="8" style="4" customWidth="1"/>
    <col min="3085" max="3085" width="3.28515625" style="4" customWidth="1"/>
    <col min="3086" max="3086" width="11.42578125" style="4" customWidth="1"/>
    <col min="3087" max="3087" width="5.42578125" style="4" customWidth="1"/>
    <col min="3088" max="3088" width="7.42578125" style="4" customWidth="1"/>
    <col min="3089" max="3089" width="17.42578125" style="4" customWidth="1"/>
    <col min="3090" max="3090" width="5.42578125" style="4" customWidth="1"/>
    <col min="3091" max="3092" width="0" style="4" hidden="1" customWidth="1"/>
    <col min="3093" max="3093" width="16.42578125" style="4" customWidth="1"/>
    <col min="3094" max="3094" width="10.85546875" style="4" bestFit="1" customWidth="1"/>
    <col min="3095" max="3095" width="9.85546875" style="4" bestFit="1" customWidth="1"/>
    <col min="3096" max="3325" width="9" style="4"/>
    <col min="3326" max="3326" width="6.28515625" style="4" customWidth="1"/>
    <col min="3327" max="3327" width="41.42578125" style="4" customWidth="1"/>
    <col min="3328" max="3328" width="0" style="4" hidden="1" customWidth="1"/>
    <col min="3329" max="3329" width="39.7109375" style="4" customWidth="1"/>
    <col min="3330" max="3330" width="5.42578125" style="4" customWidth="1"/>
    <col min="3331" max="3331" width="9.140625" style="4" customWidth="1"/>
    <col min="3332" max="3332" width="2" style="4" customWidth="1"/>
    <col min="3333" max="3333" width="5" style="4" customWidth="1"/>
    <col min="3334" max="3334" width="5.42578125" style="4" customWidth="1"/>
    <col min="3335" max="3335" width="2" style="4" customWidth="1"/>
    <col min="3336" max="3336" width="6.85546875" style="4" customWidth="1"/>
    <col min="3337" max="3337" width="6.28515625" style="4" customWidth="1"/>
    <col min="3338" max="3338" width="2" style="4" customWidth="1"/>
    <col min="3339" max="3339" width="8.42578125" style="4" customWidth="1"/>
    <col min="3340" max="3340" width="8" style="4" customWidth="1"/>
    <col min="3341" max="3341" width="3.28515625" style="4" customWidth="1"/>
    <col min="3342" max="3342" width="11.42578125" style="4" customWidth="1"/>
    <col min="3343" max="3343" width="5.42578125" style="4" customWidth="1"/>
    <col min="3344" max="3344" width="7.42578125" style="4" customWidth="1"/>
    <col min="3345" max="3345" width="17.42578125" style="4" customWidth="1"/>
    <col min="3346" max="3346" width="5.42578125" style="4" customWidth="1"/>
    <col min="3347" max="3348" width="0" style="4" hidden="1" customWidth="1"/>
    <col min="3349" max="3349" width="16.42578125" style="4" customWidth="1"/>
    <col min="3350" max="3350" width="10.85546875" style="4" bestFit="1" customWidth="1"/>
    <col min="3351" max="3351" width="9.85546875" style="4" bestFit="1" customWidth="1"/>
    <col min="3352" max="3581" width="9" style="4"/>
    <col min="3582" max="3582" width="6.28515625" style="4" customWidth="1"/>
    <col min="3583" max="3583" width="41.42578125" style="4" customWidth="1"/>
    <col min="3584" max="3584" width="0" style="4" hidden="1" customWidth="1"/>
    <col min="3585" max="3585" width="39.7109375" style="4" customWidth="1"/>
    <col min="3586" max="3586" width="5.42578125" style="4" customWidth="1"/>
    <col min="3587" max="3587" width="9.140625" style="4" customWidth="1"/>
    <col min="3588" max="3588" width="2" style="4" customWidth="1"/>
    <col min="3589" max="3589" width="5" style="4" customWidth="1"/>
    <col min="3590" max="3590" width="5.42578125" style="4" customWidth="1"/>
    <col min="3591" max="3591" width="2" style="4" customWidth="1"/>
    <col min="3592" max="3592" width="6.85546875" style="4" customWidth="1"/>
    <col min="3593" max="3593" width="6.28515625" style="4" customWidth="1"/>
    <col min="3594" max="3594" width="2" style="4" customWidth="1"/>
    <col min="3595" max="3595" width="8.42578125" style="4" customWidth="1"/>
    <col min="3596" max="3596" width="8" style="4" customWidth="1"/>
    <col min="3597" max="3597" width="3.28515625" style="4" customWidth="1"/>
    <col min="3598" max="3598" width="11.42578125" style="4" customWidth="1"/>
    <col min="3599" max="3599" width="5.42578125" style="4" customWidth="1"/>
    <col min="3600" max="3600" width="7.42578125" style="4" customWidth="1"/>
    <col min="3601" max="3601" width="17.42578125" style="4" customWidth="1"/>
    <col min="3602" max="3602" width="5.42578125" style="4" customWidth="1"/>
    <col min="3603" max="3604" width="0" style="4" hidden="1" customWidth="1"/>
    <col min="3605" max="3605" width="16.42578125" style="4" customWidth="1"/>
    <col min="3606" max="3606" width="10.85546875" style="4" bestFit="1" customWidth="1"/>
    <col min="3607" max="3607" width="9.85546875" style="4" bestFit="1" customWidth="1"/>
    <col min="3608" max="3837" width="9" style="4"/>
    <col min="3838" max="3838" width="6.28515625" style="4" customWidth="1"/>
    <col min="3839" max="3839" width="41.42578125" style="4" customWidth="1"/>
    <col min="3840" max="3840" width="0" style="4" hidden="1" customWidth="1"/>
    <col min="3841" max="3841" width="39.7109375" style="4" customWidth="1"/>
    <col min="3842" max="3842" width="5.42578125" style="4" customWidth="1"/>
    <col min="3843" max="3843" width="9.140625" style="4" customWidth="1"/>
    <col min="3844" max="3844" width="2" style="4" customWidth="1"/>
    <col min="3845" max="3845" width="5" style="4" customWidth="1"/>
    <col min="3846" max="3846" width="5.42578125" style="4" customWidth="1"/>
    <col min="3847" max="3847" width="2" style="4" customWidth="1"/>
    <col min="3848" max="3848" width="6.85546875" style="4" customWidth="1"/>
    <col min="3849" max="3849" width="6.28515625" style="4" customWidth="1"/>
    <col min="3850" max="3850" width="2" style="4" customWidth="1"/>
    <col min="3851" max="3851" width="8.42578125" style="4" customWidth="1"/>
    <col min="3852" max="3852" width="8" style="4" customWidth="1"/>
    <col min="3853" max="3853" width="3.28515625" style="4" customWidth="1"/>
    <col min="3854" max="3854" width="11.42578125" style="4" customWidth="1"/>
    <col min="3855" max="3855" width="5.42578125" style="4" customWidth="1"/>
    <col min="3856" max="3856" width="7.42578125" style="4" customWidth="1"/>
    <col min="3857" max="3857" width="17.42578125" style="4" customWidth="1"/>
    <col min="3858" max="3858" width="5.42578125" style="4" customWidth="1"/>
    <col min="3859" max="3860" width="0" style="4" hidden="1" customWidth="1"/>
    <col min="3861" max="3861" width="16.42578125" style="4" customWidth="1"/>
    <col min="3862" max="3862" width="10.85546875" style="4" bestFit="1" customWidth="1"/>
    <col min="3863" max="3863" width="9.85546875" style="4" bestFit="1" customWidth="1"/>
    <col min="3864" max="4093" width="9" style="4"/>
    <col min="4094" max="4094" width="6.28515625" style="4" customWidth="1"/>
    <col min="4095" max="4095" width="41.42578125" style="4" customWidth="1"/>
    <col min="4096" max="4096" width="0" style="4" hidden="1" customWidth="1"/>
    <col min="4097" max="4097" width="39.7109375" style="4" customWidth="1"/>
    <col min="4098" max="4098" width="5.42578125" style="4" customWidth="1"/>
    <col min="4099" max="4099" width="9.140625" style="4" customWidth="1"/>
    <col min="4100" max="4100" width="2" style="4" customWidth="1"/>
    <col min="4101" max="4101" width="5" style="4" customWidth="1"/>
    <col min="4102" max="4102" width="5.42578125" style="4" customWidth="1"/>
    <col min="4103" max="4103" width="2" style="4" customWidth="1"/>
    <col min="4104" max="4104" width="6.85546875" style="4" customWidth="1"/>
    <col min="4105" max="4105" width="6.28515625" style="4" customWidth="1"/>
    <col min="4106" max="4106" width="2" style="4" customWidth="1"/>
    <col min="4107" max="4107" width="8.42578125" style="4" customWidth="1"/>
    <col min="4108" max="4108" width="8" style="4" customWidth="1"/>
    <col min="4109" max="4109" width="3.28515625" style="4" customWidth="1"/>
    <col min="4110" max="4110" width="11.42578125" style="4" customWidth="1"/>
    <col min="4111" max="4111" width="5.42578125" style="4" customWidth="1"/>
    <col min="4112" max="4112" width="7.42578125" style="4" customWidth="1"/>
    <col min="4113" max="4113" width="17.42578125" style="4" customWidth="1"/>
    <col min="4114" max="4114" width="5.42578125" style="4" customWidth="1"/>
    <col min="4115" max="4116" width="0" style="4" hidden="1" customWidth="1"/>
    <col min="4117" max="4117" width="16.42578125" style="4" customWidth="1"/>
    <col min="4118" max="4118" width="10.85546875" style="4" bestFit="1" customWidth="1"/>
    <col min="4119" max="4119" width="9.85546875" style="4" bestFit="1" customWidth="1"/>
    <col min="4120" max="4349" width="9" style="4"/>
    <col min="4350" max="4350" width="6.28515625" style="4" customWidth="1"/>
    <col min="4351" max="4351" width="41.42578125" style="4" customWidth="1"/>
    <col min="4352" max="4352" width="0" style="4" hidden="1" customWidth="1"/>
    <col min="4353" max="4353" width="39.7109375" style="4" customWidth="1"/>
    <col min="4354" max="4354" width="5.42578125" style="4" customWidth="1"/>
    <col min="4355" max="4355" width="9.140625" style="4" customWidth="1"/>
    <col min="4356" max="4356" width="2" style="4" customWidth="1"/>
    <col min="4357" max="4357" width="5" style="4" customWidth="1"/>
    <col min="4358" max="4358" width="5.42578125" style="4" customWidth="1"/>
    <col min="4359" max="4359" width="2" style="4" customWidth="1"/>
    <col min="4360" max="4360" width="6.85546875" style="4" customWidth="1"/>
    <col min="4361" max="4361" width="6.28515625" style="4" customWidth="1"/>
    <col min="4362" max="4362" width="2" style="4" customWidth="1"/>
    <col min="4363" max="4363" width="8.42578125" style="4" customWidth="1"/>
    <col min="4364" max="4364" width="8" style="4" customWidth="1"/>
    <col min="4365" max="4365" width="3.28515625" style="4" customWidth="1"/>
    <col min="4366" max="4366" width="11.42578125" style="4" customWidth="1"/>
    <col min="4367" max="4367" width="5.42578125" style="4" customWidth="1"/>
    <col min="4368" max="4368" width="7.42578125" style="4" customWidth="1"/>
    <col min="4369" max="4369" width="17.42578125" style="4" customWidth="1"/>
    <col min="4370" max="4370" width="5.42578125" style="4" customWidth="1"/>
    <col min="4371" max="4372" width="0" style="4" hidden="1" customWidth="1"/>
    <col min="4373" max="4373" width="16.42578125" style="4" customWidth="1"/>
    <col min="4374" max="4374" width="10.85546875" style="4" bestFit="1" customWidth="1"/>
    <col min="4375" max="4375" width="9.85546875" style="4" bestFit="1" customWidth="1"/>
    <col min="4376" max="4605" width="9" style="4"/>
    <col min="4606" max="4606" width="6.28515625" style="4" customWidth="1"/>
    <col min="4607" max="4607" width="41.42578125" style="4" customWidth="1"/>
    <col min="4608" max="4608" width="0" style="4" hidden="1" customWidth="1"/>
    <col min="4609" max="4609" width="39.7109375" style="4" customWidth="1"/>
    <col min="4610" max="4610" width="5.42578125" style="4" customWidth="1"/>
    <col min="4611" max="4611" width="9.140625" style="4" customWidth="1"/>
    <col min="4612" max="4612" width="2" style="4" customWidth="1"/>
    <col min="4613" max="4613" width="5" style="4" customWidth="1"/>
    <col min="4614" max="4614" width="5.42578125" style="4" customWidth="1"/>
    <col min="4615" max="4615" width="2" style="4" customWidth="1"/>
    <col min="4616" max="4616" width="6.85546875" style="4" customWidth="1"/>
    <col min="4617" max="4617" width="6.28515625" style="4" customWidth="1"/>
    <col min="4618" max="4618" width="2" style="4" customWidth="1"/>
    <col min="4619" max="4619" width="8.42578125" style="4" customWidth="1"/>
    <col min="4620" max="4620" width="8" style="4" customWidth="1"/>
    <col min="4621" max="4621" width="3.28515625" style="4" customWidth="1"/>
    <col min="4622" max="4622" width="11.42578125" style="4" customWidth="1"/>
    <col min="4623" max="4623" width="5.42578125" style="4" customWidth="1"/>
    <col min="4624" max="4624" width="7.42578125" style="4" customWidth="1"/>
    <col min="4625" max="4625" width="17.42578125" style="4" customWidth="1"/>
    <col min="4626" max="4626" width="5.42578125" style="4" customWidth="1"/>
    <col min="4627" max="4628" width="0" style="4" hidden="1" customWidth="1"/>
    <col min="4629" max="4629" width="16.42578125" style="4" customWidth="1"/>
    <col min="4630" max="4630" width="10.85546875" style="4" bestFit="1" customWidth="1"/>
    <col min="4631" max="4631" width="9.85546875" style="4" bestFit="1" customWidth="1"/>
    <col min="4632" max="4861" width="9" style="4"/>
    <col min="4862" max="4862" width="6.28515625" style="4" customWidth="1"/>
    <col min="4863" max="4863" width="41.42578125" style="4" customWidth="1"/>
    <col min="4864" max="4864" width="0" style="4" hidden="1" customWidth="1"/>
    <col min="4865" max="4865" width="39.7109375" style="4" customWidth="1"/>
    <col min="4866" max="4866" width="5.42578125" style="4" customWidth="1"/>
    <col min="4867" max="4867" width="9.140625" style="4" customWidth="1"/>
    <col min="4868" max="4868" width="2" style="4" customWidth="1"/>
    <col min="4869" max="4869" width="5" style="4" customWidth="1"/>
    <col min="4870" max="4870" width="5.42578125" style="4" customWidth="1"/>
    <col min="4871" max="4871" width="2" style="4" customWidth="1"/>
    <col min="4872" max="4872" width="6.85546875" style="4" customWidth="1"/>
    <col min="4873" max="4873" width="6.28515625" style="4" customWidth="1"/>
    <col min="4874" max="4874" width="2" style="4" customWidth="1"/>
    <col min="4875" max="4875" width="8.42578125" style="4" customWidth="1"/>
    <col min="4876" max="4876" width="8" style="4" customWidth="1"/>
    <col min="4877" max="4877" width="3.28515625" style="4" customWidth="1"/>
    <col min="4878" max="4878" width="11.42578125" style="4" customWidth="1"/>
    <col min="4879" max="4879" width="5.42578125" style="4" customWidth="1"/>
    <col min="4880" max="4880" width="7.42578125" style="4" customWidth="1"/>
    <col min="4881" max="4881" width="17.42578125" style="4" customWidth="1"/>
    <col min="4882" max="4882" width="5.42578125" style="4" customWidth="1"/>
    <col min="4883" max="4884" width="0" style="4" hidden="1" customWidth="1"/>
    <col min="4885" max="4885" width="16.42578125" style="4" customWidth="1"/>
    <col min="4886" max="4886" width="10.85546875" style="4" bestFit="1" customWidth="1"/>
    <col min="4887" max="4887" width="9.85546875" style="4" bestFit="1" customWidth="1"/>
    <col min="4888" max="5117" width="9" style="4"/>
    <col min="5118" max="5118" width="6.28515625" style="4" customWidth="1"/>
    <col min="5119" max="5119" width="41.42578125" style="4" customWidth="1"/>
    <col min="5120" max="5120" width="0" style="4" hidden="1" customWidth="1"/>
    <col min="5121" max="5121" width="39.7109375" style="4" customWidth="1"/>
    <col min="5122" max="5122" width="5.42578125" style="4" customWidth="1"/>
    <col min="5123" max="5123" width="9.140625" style="4" customWidth="1"/>
    <col min="5124" max="5124" width="2" style="4" customWidth="1"/>
    <col min="5125" max="5125" width="5" style="4" customWidth="1"/>
    <col min="5126" max="5126" width="5.42578125" style="4" customWidth="1"/>
    <col min="5127" max="5127" width="2" style="4" customWidth="1"/>
    <col min="5128" max="5128" width="6.85546875" style="4" customWidth="1"/>
    <col min="5129" max="5129" width="6.28515625" style="4" customWidth="1"/>
    <col min="5130" max="5130" width="2" style="4" customWidth="1"/>
    <col min="5131" max="5131" width="8.42578125" style="4" customWidth="1"/>
    <col min="5132" max="5132" width="8" style="4" customWidth="1"/>
    <col min="5133" max="5133" width="3.28515625" style="4" customWidth="1"/>
    <col min="5134" max="5134" width="11.42578125" style="4" customWidth="1"/>
    <col min="5135" max="5135" width="5.42578125" style="4" customWidth="1"/>
    <col min="5136" max="5136" width="7.42578125" style="4" customWidth="1"/>
    <col min="5137" max="5137" width="17.42578125" style="4" customWidth="1"/>
    <col min="5138" max="5138" width="5.42578125" style="4" customWidth="1"/>
    <col min="5139" max="5140" width="0" style="4" hidden="1" customWidth="1"/>
    <col min="5141" max="5141" width="16.42578125" style="4" customWidth="1"/>
    <col min="5142" max="5142" width="10.85546875" style="4" bestFit="1" customWidth="1"/>
    <col min="5143" max="5143" width="9.85546875" style="4" bestFit="1" customWidth="1"/>
    <col min="5144" max="5373" width="9" style="4"/>
    <col min="5374" max="5374" width="6.28515625" style="4" customWidth="1"/>
    <col min="5375" max="5375" width="41.42578125" style="4" customWidth="1"/>
    <col min="5376" max="5376" width="0" style="4" hidden="1" customWidth="1"/>
    <col min="5377" max="5377" width="39.7109375" style="4" customWidth="1"/>
    <col min="5378" max="5378" width="5.42578125" style="4" customWidth="1"/>
    <col min="5379" max="5379" width="9.140625" style="4" customWidth="1"/>
    <col min="5380" max="5380" width="2" style="4" customWidth="1"/>
    <col min="5381" max="5381" width="5" style="4" customWidth="1"/>
    <col min="5382" max="5382" width="5.42578125" style="4" customWidth="1"/>
    <col min="5383" max="5383" width="2" style="4" customWidth="1"/>
    <col min="5384" max="5384" width="6.85546875" style="4" customWidth="1"/>
    <col min="5385" max="5385" width="6.28515625" style="4" customWidth="1"/>
    <col min="5386" max="5386" width="2" style="4" customWidth="1"/>
    <col min="5387" max="5387" width="8.42578125" style="4" customWidth="1"/>
    <col min="5388" max="5388" width="8" style="4" customWidth="1"/>
    <col min="5389" max="5389" width="3.28515625" style="4" customWidth="1"/>
    <col min="5390" max="5390" width="11.42578125" style="4" customWidth="1"/>
    <col min="5391" max="5391" width="5.42578125" style="4" customWidth="1"/>
    <col min="5392" max="5392" width="7.42578125" style="4" customWidth="1"/>
    <col min="5393" max="5393" width="17.42578125" style="4" customWidth="1"/>
    <col min="5394" max="5394" width="5.42578125" style="4" customWidth="1"/>
    <col min="5395" max="5396" width="0" style="4" hidden="1" customWidth="1"/>
    <col min="5397" max="5397" width="16.42578125" style="4" customWidth="1"/>
    <col min="5398" max="5398" width="10.85546875" style="4" bestFit="1" customWidth="1"/>
    <col min="5399" max="5399" width="9.85546875" style="4" bestFit="1" customWidth="1"/>
    <col min="5400" max="5629" width="9" style="4"/>
    <col min="5630" max="5630" width="6.28515625" style="4" customWidth="1"/>
    <col min="5631" max="5631" width="41.42578125" style="4" customWidth="1"/>
    <col min="5632" max="5632" width="0" style="4" hidden="1" customWidth="1"/>
    <col min="5633" max="5633" width="39.7109375" style="4" customWidth="1"/>
    <col min="5634" max="5634" width="5.42578125" style="4" customWidth="1"/>
    <col min="5635" max="5635" width="9.140625" style="4" customWidth="1"/>
    <col min="5636" max="5636" width="2" style="4" customWidth="1"/>
    <col min="5637" max="5637" width="5" style="4" customWidth="1"/>
    <col min="5638" max="5638" width="5.42578125" style="4" customWidth="1"/>
    <col min="5639" max="5639" width="2" style="4" customWidth="1"/>
    <col min="5640" max="5640" width="6.85546875" style="4" customWidth="1"/>
    <col min="5641" max="5641" width="6.28515625" style="4" customWidth="1"/>
    <col min="5642" max="5642" width="2" style="4" customWidth="1"/>
    <col min="5643" max="5643" width="8.42578125" style="4" customWidth="1"/>
    <col min="5644" max="5644" width="8" style="4" customWidth="1"/>
    <col min="5645" max="5645" width="3.28515625" style="4" customWidth="1"/>
    <col min="5646" max="5646" width="11.42578125" style="4" customWidth="1"/>
    <col min="5647" max="5647" width="5.42578125" style="4" customWidth="1"/>
    <col min="5648" max="5648" width="7.42578125" style="4" customWidth="1"/>
    <col min="5649" max="5649" width="17.42578125" style="4" customWidth="1"/>
    <col min="5650" max="5650" width="5.42578125" style="4" customWidth="1"/>
    <col min="5651" max="5652" width="0" style="4" hidden="1" customWidth="1"/>
    <col min="5653" max="5653" width="16.42578125" style="4" customWidth="1"/>
    <col min="5654" max="5654" width="10.85546875" style="4" bestFit="1" customWidth="1"/>
    <col min="5655" max="5655" width="9.85546875" style="4" bestFit="1" customWidth="1"/>
    <col min="5656" max="5885" width="9" style="4"/>
    <col min="5886" max="5886" width="6.28515625" style="4" customWidth="1"/>
    <col min="5887" max="5887" width="41.42578125" style="4" customWidth="1"/>
    <col min="5888" max="5888" width="0" style="4" hidden="1" customWidth="1"/>
    <col min="5889" max="5889" width="39.7109375" style="4" customWidth="1"/>
    <col min="5890" max="5890" width="5.42578125" style="4" customWidth="1"/>
    <col min="5891" max="5891" width="9.140625" style="4" customWidth="1"/>
    <col min="5892" max="5892" width="2" style="4" customWidth="1"/>
    <col min="5893" max="5893" width="5" style="4" customWidth="1"/>
    <col min="5894" max="5894" width="5.42578125" style="4" customWidth="1"/>
    <col min="5895" max="5895" width="2" style="4" customWidth="1"/>
    <col min="5896" max="5896" width="6.85546875" style="4" customWidth="1"/>
    <col min="5897" max="5897" width="6.28515625" style="4" customWidth="1"/>
    <col min="5898" max="5898" width="2" style="4" customWidth="1"/>
    <col min="5899" max="5899" width="8.42578125" style="4" customWidth="1"/>
    <col min="5900" max="5900" width="8" style="4" customWidth="1"/>
    <col min="5901" max="5901" width="3.28515625" style="4" customWidth="1"/>
    <col min="5902" max="5902" width="11.42578125" style="4" customWidth="1"/>
    <col min="5903" max="5903" width="5.42578125" style="4" customWidth="1"/>
    <col min="5904" max="5904" width="7.42578125" style="4" customWidth="1"/>
    <col min="5905" max="5905" width="17.42578125" style="4" customWidth="1"/>
    <col min="5906" max="5906" width="5.42578125" style="4" customWidth="1"/>
    <col min="5907" max="5908" width="0" style="4" hidden="1" customWidth="1"/>
    <col min="5909" max="5909" width="16.42578125" style="4" customWidth="1"/>
    <col min="5910" max="5910" width="10.85546875" style="4" bestFit="1" customWidth="1"/>
    <col min="5911" max="5911" width="9.85546875" style="4" bestFit="1" customWidth="1"/>
    <col min="5912" max="6141" width="9" style="4"/>
    <col min="6142" max="6142" width="6.28515625" style="4" customWidth="1"/>
    <col min="6143" max="6143" width="41.42578125" style="4" customWidth="1"/>
    <col min="6144" max="6144" width="0" style="4" hidden="1" customWidth="1"/>
    <col min="6145" max="6145" width="39.7109375" style="4" customWidth="1"/>
    <col min="6146" max="6146" width="5.42578125" style="4" customWidth="1"/>
    <col min="6147" max="6147" width="9.140625" style="4" customWidth="1"/>
    <col min="6148" max="6148" width="2" style="4" customWidth="1"/>
    <col min="6149" max="6149" width="5" style="4" customWidth="1"/>
    <col min="6150" max="6150" width="5.42578125" style="4" customWidth="1"/>
    <col min="6151" max="6151" width="2" style="4" customWidth="1"/>
    <col min="6152" max="6152" width="6.85546875" style="4" customWidth="1"/>
    <col min="6153" max="6153" width="6.28515625" style="4" customWidth="1"/>
    <col min="6154" max="6154" width="2" style="4" customWidth="1"/>
    <col min="6155" max="6155" width="8.42578125" style="4" customWidth="1"/>
    <col min="6156" max="6156" width="8" style="4" customWidth="1"/>
    <col min="6157" max="6157" width="3.28515625" style="4" customWidth="1"/>
    <col min="6158" max="6158" width="11.42578125" style="4" customWidth="1"/>
    <col min="6159" max="6159" width="5.42578125" style="4" customWidth="1"/>
    <col min="6160" max="6160" width="7.42578125" style="4" customWidth="1"/>
    <col min="6161" max="6161" width="17.42578125" style="4" customWidth="1"/>
    <col min="6162" max="6162" width="5.42578125" style="4" customWidth="1"/>
    <col min="6163" max="6164" width="0" style="4" hidden="1" customWidth="1"/>
    <col min="6165" max="6165" width="16.42578125" style="4" customWidth="1"/>
    <col min="6166" max="6166" width="10.85546875" style="4" bestFit="1" customWidth="1"/>
    <col min="6167" max="6167" width="9.85546875" style="4" bestFit="1" customWidth="1"/>
    <col min="6168" max="6397" width="9" style="4"/>
    <col min="6398" max="6398" width="6.28515625" style="4" customWidth="1"/>
    <col min="6399" max="6399" width="41.42578125" style="4" customWidth="1"/>
    <col min="6400" max="6400" width="0" style="4" hidden="1" customWidth="1"/>
    <col min="6401" max="6401" width="39.7109375" style="4" customWidth="1"/>
    <col min="6402" max="6402" width="5.42578125" style="4" customWidth="1"/>
    <col min="6403" max="6403" width="9.140625" style="4" customWidth="1"/>
    <col min="6404" max="6404" width="2" style="4" customWidth="1"/>
    <col min="6405" max="6405" width="5" style="4" customWidth="1"/>
    <col min="6406" max="6406" width="5.42578125" style="4" customWidth="1"/>
    <col min="6407" max="6407" width="2" style="4" customWidth="1"/>
    <col min="6408" max="6408" width="6.85546875" style="4" customWidth="1"/>
    <col min="6409" max="6409" width="6.28515625" style="4" customWidth="1"/>
    <col min="6410" max="6410" width="2" style="4" customWidth="1"/>
    <col min="6411" max="6411" width="8.42578125" style="4" customWidth="1"/>
    <col min="6412" max="6412" width="8" style="4" customWidth="1"/>
    <col min="6413" max="6413" width="3.28515625" style="4" customWidth="1"/>
    <col min="6414" max="6414" width="11.42578125" style="4" customWidth="1"/>
    <col min="6415" max="6415" width="5.42578125" style="4" customWidth="1"/>
    <col min="6416" max="6416" width="7.42578125" style="4" customWidth="1"/>
    <col min="6417" max="6417" width="17.42578125" style="4" customWidth="1"/>
    <col min="6418" max="6418" width="5.42578125" style="4" customWidth="1"/>
    <col min="6419" max="6420" width="0" style="4" hidden="1" customWidth="1"/>
    <col min="6421" max="6421" width="16.42578125" style="4" customWidth="1"/>
    <col min="6422" max="6422" width="10.85546875" style="4" bestFit="1" customWidth="1"/>
    <col min="6423" max="6423" width="9.85546875" style="4" bestFit="1" customWidth="1"/>
    <col min="6424" max="6653" width="9" style="4"/>
    <col min="6654" max="6654" width="6.28515625" style="4" customWidth="1"/>
    <col min="6655" max="6655" width="41.42578125" style="4" customWidth="1"/>
    <col min="6656" max="6656" width="0" style="4" hidden="1" customWidth="1"/>
    <col min="6657" max="6657" width="39.7109375" style="4" customWidth="1"/>
    <col min="6658" max="6658" width="5.42578125" style="4" customWidth="1"/>
    <col min="6659" max="6659" width="9.140625" style="4" customWidth="1"/>
    <col min="6660" max="6660" width="2" style="4" customWidth="1"/>
    <col min="6661" max="6661" width="5" style="4" customWidth="1"/>
    <col min="6662" max="6662" width="5.42578125" style="4" customWidth="1"/>
    <col min="6663" max="6663" width="2" style="4" customWidth="1"/>
    <col min="6664" max="6664" width="6.85546875" style="4" customWidth="1"/>
    <col min="6665" max="6665" width="6.28515625" style="4" customWidth="1"/>
    <col min="6666" max="6666" width="2" style="4" customWidth="1"/>
    <col min="6667" max="6667" width="8.42578125" style="4" customWidth="1"/>
    <col min="6668" max="6668" width="8" style="4" customWidth="1"/>
    <col min="6669" max="6669" width="3.28515625" style="4" customWidth="1"/>
    <col min="6670" max="6670" width="11.42578125" style="4" customWidth="1"/>
    <col min="6671" max="6671" width="5.42578125" style="4" customWidth="1"/>
    <col min="6672" max="6672" width="7.42578125" style="4" customWidth="1"/>
    <col min="6673" max="6673" width="17.42578125" style="4" customWidth="1"/>
    <col min="6674" max="6674" width="5.42578125" style="4" customWidth="1"/>
    <col min="6675" max="6676" width="0" style="4" hidden="1" customWidth="1"/>
    <col min="6677" max="6677" width="16.42578125" style="4" customWidth="1"/>
    <col min="6678" max="6678" width="10.85546875" style="4" bestFit="1" customWidth="1"/>
    <col min="6679" max="6679" width="9.85546875" style="4" bestFit="1" customWidth="1"/>
    <col min="6680" max="6909" width="9" style="4"/>
    <col min="6910" max="6910" width="6.28515625" style="4" customWidth="1"/>
    <col min="6911" max="6911" width="41.42578125" style="4" customWidth="1"/>
    <col min="6912" max="6912" width="0" style="4" hidden="1" customWidth="1"/>
    <col min="6913" max="6913" width="39.7109375" style="4" customWidth="1"/>
    <col min="6914" max="6914" width="5.42578125" style="4" customWidth="1"/>
    <col min="6915" max="6915" width="9.140625" style="4" customWidth="1"/>
    <col min="6916" max="6916" width="2" style="4" customWidth="1"/>
    <col min="6917" max="6917" width="5" style="4" customWidth="1"/>
    <col min="6918" max="6918" width="5.42578125" style="4" customWidth="1"/>
    <col min="6919" max="6919" width="2" style="4" customWidth="1"/>
    <col min="6920" max="6920" width="6.85546875" style="4" customWidth="1"/>
    <col min="6921" max="6921" width="6.28515625" style="4" customWidth="1"/>
    <col min="6922" max="6922" width="2" style="4" customWidth="1"/>
    <col min="6923" max="6923" width="8.42578125" style="4" customWidth="1"/>
    <col min="6924" max="6924" width="8" style="4" customWidth="1"/>
    <col min="6925" max="6925" width="3.28515625" style="4" customWidth="1"/>
    <col min="6926" max="6926" width="11.42578125" style="4" customWidth="1"/>
    <col min="6927" max="6927" width="5.42578125" style="4" customWidth="1"/>
    <col min="6928" max="6928" width="7.42578125" style="4" customWidth="1"/>
    <col min="6929" max="6929" width="17.42578125" style="4" customWidth="1"/>
    <col min="6930" max="6930" width="5.42578125" style="4" customWidth="1"/>
    <col min="6931" max="6932" width="0" style="4" hidden="1" customWidth="1"/>
    <col min="6933" max="6933" width="16.42578125" style="4" customWidth="1"/>
    <col min="6934" max="6934" width="10.85546875" style="4" bestFit="1" customWidth="1"/>
    <col min="6935" max="6935" width="9.85546875" style="4" bestFit="1" customWidth="1"/>
    <col min="6936" max="7165" width="9" style="4"/>
    <col min="7166" max="7166" width="6.28515625" style="4" customWidth="1"/>
    <col min="7167" max="7167" width="41.42578125" style="4" customWidth="1"/>
    <col min="7168" max="7168" width="0" style="4" hidden="1" customWidth="1"/>
    <col min="7169" max="7169" width="39.7109375" style="4" customWidth="1"/>
    <col min="7170" max="7170" width="5.42578125" style="4" customWidth="1"/>
    <col min="7171" max="7171" width="9.140625" style="4" customWidth="1"/>
    <col min="7172" max="7172" width="2" style="4" customWidth="1"/>
    <col min="7173" max="7173" width="5" style="4" customWidth="1"/>
    <col min="7174" max="7174" width="5.42578125" style="4" customWidth="1"/>
    <col min="7175" max="7175" width="2" style="4" customWidth="1"/>
    <col min="7176" max="7176" width="6.85546875" style="4" customWidth="1"/>
    <col min="7177" max="7177" width="6.28515625" style="4" customWidth="1"/>
    <col min="7178" max="7178" width="2" style="4" customWidth="1"/>
    <col min="7179" max="7179" width="8.42578125" style="4" customWidth="1"/>
    <col min="7180" max="7180" width="8" style="4" customWidth="1"/>
    <col min="7181" max="7181" width="3.28515625" style="4" customWidth="1"/>
    <col min="7182" max="7182" width="11.42578125" style="4" customWidth="1"/>
    <col min="7183" max="7183" width="5.42578125" style="4" customWidth="1"/>
    <col min="7184" max="7184" width="7.42578125" style="4" customWidth="1"/>
    <col min="7185" max="7185" width="17.42578125" style="4" customWidth="1"/>
    <col min="7186" max="7186" width="5.42578125" style="4" customWidth="1"/>
    <col min="7187" max="7188" width="0" style="4" hidden="1" customWidth="1"/>
    <col min="7189" max="7189" width="16.42578125" style="4" customWidth="1"/>
    <col min="7190" max="7190" width="10.85546875" style="4" bestFit="1" customWidth="1"/>
    <col min="7191" max="7191" width="9.85546875" style="4" bestFit="1" customWidth="1"/>
    <col min="7192" max="7421" width="9" style="4"/>
    <col min="7422" max="7422" width="6.28515625" style="4" customWidth="1"/>
    <col min="7423" max="7423" width="41.42578125" style="4" customWidth="1"/>
    <col min="7424" max="7424" width="0" style="4" hidden="1" customWidth="1"/>
    <col min="7425" max="7425" width="39.7109375" style="4" customWidth="1"/>
    <col min="7426" max="7426" width="5.42578125" style="4" customWidth="1"/>
    <col min="7427" max="7427" width="9.140625" style="4" customWidth="1"/>
    <col min="7428" max="7428" width="2" style="4" customWidth="1"/>
    <col min="7429" max="7429" width="5" style="4" customWidth="1"/>
    <col min="7430" max="7430" width="5.42578125" style="4" customWidth="1"/>
    <col min="7431" max="7431" width="2" style="4" customWidth="1"/>
    <col min="7432" max="7432" width="6.85546875" style="4" customWidth="1"/>
    <col min="7433" max="7433" width="6.28515625" style="4" customWidth="1"/>
    <col min="7434" max="7434" width="2" style="4" customWidth="1"/>
    <col min="7435" max="7435" width="8.42578125" style="4" customWidth="1"/>
    <col min="7436" max="7436" width="8" style="4" customWidth="1"/>
    <col min="7437" max="7437" width="3.28515625" style="4" customWidth="1"/>
    <col min="7438" max="7438" width="11.42578125" style="4" customWidth="1"/>
    <col min="7439" max="7439" width="5.42578125" style="4" customWidth="1"/>
    <col min="7440" max="7440" width="7.42578125" style="4" customWidth="1"/>
    <col min="7441" max="7441" width="17.42578125" style="4" customWidth="1"/>
    <col min="7442" max="7442" width="5.42578125" style="4" customWidth="1"/>
    <col min="7443" max="7444" width="0" style="4" hidden="1" customWidth="1"/>
    <col min="7445" max="7445" width="16.42578125" style="4" customWidth="1"/>
    <col min="7446" max="7446" width="10.85546875" style="4" bestFit="1" customWidth="1"/>
    <col min="7447" max="7447" width="9.85546875" style="4" bestFit="1" customWidth="1"/>
    <col min="7448" max="7677" width="9" style="4"/>
    <col min="7678" max="7678" width="6.28515625" style="4" customWidth="1"/>
    <col min="7679" max="7679" width="41.42578125" style="4" customWidth="1"/>
    <col min="7680" max="7680" width="0" style="4" hidden="1" customWidth="1"/>
    <col min="7681" max="7681" width="39.7109375" style="4" customWidth="1"/>
    <col min="7682" max="7682" width="5.42578125" style="4" customWidth="1"/>
    <col min="7683" max="7683" width="9.140625" style="4" customWidth="1"/>
    <col min="7684" max="7684" width="2" style="4" customWidth="1"/>
    <col min="7685" max="7685" width="5" style="4" customWidth="1"/>
    <col min="7686" max="7686" width="5.42578125" style="4" customWidth="1"/>
    <col min="7687" max="7687" width="2" style="4" customWidth="1"/>
    <col min="7688" max="7688" width="6.85546875" style="4" customWidth="1"/>
    <col min="7689" max="7689" width="6.28515625" style="4" customWidth="1"/>
    <col min="7690" max="7690" width="2" style="4" customWidth="1"/>
    <col min="7691" max="7691" width="8.42578125" style="4" customWidth="1"/>
    <col min="7692" max="7692" width="8" style="4" customWidth="1"/>
    <col min="7693" max="7693" width="3.28515625" style="4" customWidth="1"/>
    <col min="7694" max="7694" width="11.42578125" style="4" customWidth="1"/>
    <col min="7695" max="7695" width="5.42578125" style="4" customWidth="1"/>
    <col min="7696" max="7696" width="7.42578125" style="4" customWidth="1"/>
    <col min="7697" max="7697" width="17.42578125" style="4" customWidth="1"/>
    <col min="7698" max="7698" width="5.42578125" style="4" customWidth="1"/>
    <col min="7699" max="7700" width="0" style="4" hidden="1" customWidth="1"/>
    <col min="7701" max="7701" width="16.42578125" style="4" customWidth="1"/>
    <col min="7702" max="7702" width="10.85546875" style="4" bestFit="1" customWidth="1"/>
    <col min="7703" max="7703" width="9.85546875" style="4" bestFit="1" customWidth="1"/>
    <col min="7704" max="7933" width="9" style="4"/>
    <col min="7934" max="7934" width="6.28515625" style="4" customWidth="1"/>
    <col min="7935" max="7935" width="41.42578125" style="4" customWidth="1"/>
    <col min="7936" max="7936" width="0" style="4" hidden="1" customWidth="1"/>
    <col min="7937" max="7937" width="39.7109375" style="4" customWidth="1"/>
    <col min="7938" max="7938" width="5.42578125" style="4" customWidth="1"/>
    <col min="7939" max="7939" width="9.140625" style="4" customWidth="1"/>
    <col min="7940" max="7940" width="2" style="4" customWidth="1"/>
    <col min="7941" max="7941" width="5" style="4" customWidth="1"/>
    <col min="7942" max="7942" width="5.42578125" style="4" customWidth="1"/>
    <col min="7943" max="7943" width="2" style="4" customWidth="1"/>
    <col min="7944" max="7944" width="6.85546875" style="4" customWidth="1"/>
    <col min="7945" max="7945" width="6.28515625" style="4" customWidth="1"/>
    <col min="7946" max="7946" width="2" style="4" customWidth="1"/>
    <col min="7947" max="7947" width="8.42578125" style="4" customWidth="1"/>
    <col min="7948" max="7948" width="8" style="4" customWidth="1"/>
    <col min="7949" max="7949" width="3.28515625" style="4" customWidth="1"/>
    <col min="7950" max="7950" width="11.42578125" style="4" customWidth="1"/>
    <col min="7951" max="7951" width="5.42578125" style="4" customWidth="1"/>
    <col min="7952" max="7952" width="7.42578125" style="4" customWidth="1"/>
    <col min="7953" max="7953" width="17.42578125" style="4" customWidth="1"/>
    <col min="7954" max="7954" width="5.42578125" style="4" customWidth="1"/>
    <col min="7955" max="7956" width="0" style="4" hidden="1" customWidth="1"/>
    <col min="7957" max="7957" width="16.42578125" style="4" customWidth="1"/>
    <col min="7958" max="7958" width="10.85546875" style="4" bestFit="1" customWidth="1"/>
    <col min="7959" max="7959" width="9.85546875" style="4" bestFit="1" customWidth="1"/>
    <col min="7960" max="8189" width="9" style="4"/>
    <col min="8190" max="8190" width="6.28515625" style="4" customWidth="1"/>
    <col min="8191" max="8191" width="41.42578125" style="4" customWidth="1"/>
    <col min="8192" max="8192" width="0" style="4" hidden="1" customWidth="1"/>
    <col min="8193" max="8193" width="39.7109375" style="4" customWidth="1"/>
    <col min="8194" max="8194" width="5.42578125" style="4" customWidth="1"/>
    <col min="8195" max="8195" width="9.140625" style="4" customWidth="1"/>
    <col min="8196" max="8196" width="2" style="4" customWidth="1"/>
    <col min="8197" max="8197" width="5" style="4" customWidth="1"/>
    <col min="8198" max="8198" width="5.42578125" style="4" customWidth="1"/>
    <col min="8199" max="8199" width="2" style="4" customWidth="1"/>
    <col min="8200" max="8200" width="6.85546875" style="4" customWidth="1"/>
    <col min="8201" max="8201" width="6.28515625" style="4" customWidth="1"/>
    <col min="8202" max="8202" width="2" style="4" customWidth="1"/>
    <col min="8203" max="8203" width="8.42578125" style="4" customWidth="1"/>
    <col min="8204" max="8204" width="8" style="4" customWidth="1"/>
    <col min="8205" max="8205" width="3.28515625" style="4" customWidth="1"/>
    <col min="8206" max="8206" width="11.42578125" style="4" customWidth="1"/>
    <col min="8207" max="8207" width="5.42578125" style="4" customWidth="1"/>
    <col min="8208" max="8208" width="7.42578125" style="4" customWidth="1"/>
    <col min="8209" max="8209" width="17.42578125" style="4" customWidth="1"/>
    <col min="8210" max="8210" width="5.42578125" style="4" customWidth="1"/>
    <col min="8211" max="8212" width="0" style="4" hidden="1" customWidth="1"/>
    <col min="8213" max="8213" width="16.42578125" style="4" customWidth="1"/>
    <col min="8214" max="8214" width="10.85546875" style="4" bestFit="1" customWidth="1"/>
    <col min="8215" max="8215" width="9.85546875" style="4" bestFit="1" customWidth="1"/>
    <col min="8216" max="8445" width="9" style="4"/>
    <col min="8446" max="8446" width="6.28515625" style="4" customWidth="1"/>
    <col min="8447" max="8447" width="41.42578125" style="4" customWidth="1"/>
    <col min="8448" max="8448" width="0" style="4" hidden="1" customWidth="1"/>
    <col min="8449" max="8449" width="39.7109375" style="4" customWidth="1"/>
    <col min="8450" max="8450" width="5.42578125" style="4" customWidth="1"/>
    <col min="8451" max="8451" width="9.140625" style="4" customWidth="1"/>
    <col min="8452" max="8452" width="2" style="4" customWidth="1"/>
    <col min="8453" max="8453" width="5" style="4" customWidth="1"/>
    <col min="8454" max="8454" width="5.42578125" style="4" customWidth="1"/>
    <col min="8455" max="8455" width="2" style="4" customWidth="1"/>
    <col min="8456" max="8456" width="6.85546875" style="4" customWidth="1"/>
    <col min="8457" max="8457" width="6.28515625" style="4" customWidth="1"/>
    <col min="8458" max="8458" width="2" style="4" customWidth="1"/>
    <col min="8459" max="8459" width="8.42578125" style="4" customWidth="1"/>
    <col min="8460" max="8460" width="8" style="4" customWidth="1"/>
    <col min="8461" max="8461" width="3.28515625" style="4" customWidth="1"/>
    <col min="8462" max="8462" width="11.42578125" style="4" customWidth="1"/>
    <col min="8463" max="8463" width="5.42578125" style="4" customWidth="1"/>
    <col min="8464" max="8464" width="7.42578125" style="4" customWidth="1"/>
    <col min="8465" max="8465" width="17.42578125" style="4" customWidth="1"/>
    <col min="8466" max="8466" width="5.42578125" style="4" customWidth="1"/>
    <col min="8467" max="8468" width="0" style="4" hidden="1" customWidth="1"/>
    <col min="8469" max="8469" width="16.42578125" style="4" customWidth="1"/>
    <col min="8470" max="8470" width="10.85546875" style="4" bestFit="1" customWidth="1"/>
    <col min="8471" max="8471" width="9.85546875" style="4" bestFit="1" customWidth="1"/>
    <col min="8472" max="8701" width="9" style="4"/>
    <col min="8702" max="8702" width="6.28515625" style="4" customWidth="1"/>
    <col min="8703" max="8703" width="41.42578125" style="4" customWidth="1"/>
    <col min="8704" max="8704" width="0" style="4" hidden="1" customWidth="1"/>
    <col min="8705" max="8705" width="39.7109375" style="4" customWidth="1"/>
    <col min="8706" max="8706" width="5.42578125" style="4" customWidth="1"/>
    <col min="8707" max="8707" width="9.140625" style="4" customWidth="1"/>
    <col min="8708" max="8708" width="2" style="4" customWidth="1"/>
    <col min="8709" max="8709" width="5" style="4" customWidth="1"/>
    <col min="8710" max="8710" width="5.42578125" style="4" customWidth="1"/>
    <col min="8711" max="8711" width="2" style="4" customWidth="1"/>
    <col min="8712" max="8712" width="6.85546875" style="4" customWidth="1"/>
    <col min="8713" max="8713" width="6.28515625" style="4" customWidth="1"/>
    <col min="8714" max="8714" width="2" style="4" customWidth="1"/>
    <col min="8715" max="8715" width="8.42578125" style="4" customWidth="1"/>
    <col min="8716" max="8716" width="8" style="4" customWidth="1"/>
    <col min="8717" max="8717" width="3.28515625" style="4" customWidth="1"/>
    <col min="8718" max="8718" width="11.42578125" style="4" customWidth="1"/>
    <col min="8719" max="8719" width="5.42578125" style="4" customWidth="1"/>
    <col min="8720" max="8720" width="7.42578125" style="4" customWidth="1"/>
    <col min="8721" max="8721" width="17.42578125" style="4" customWidth="1"/>
    <col min="8722" max="8722" width="5.42578125" style="4" customWidth="1"/>
    <col min="8723" max="8724" width="0" style="4" hidden="1" customWidth="1"/>
    <col min="8725" max="8725" width="16.42578125" style="4" customWidth="1"/>
    <col min="8726" max="8726" width="10.85546875" style="4" bestFit="1" customWidth="1"/>
    <col min="8727" max="8727" width="9.85546875" style="4" bestFit="1" customWidth="1"/>
    <col min="8728" max="8957" width="9" style="4"/>
    <col min="8958" max="8958" width="6.28515625" style="4" customWidth="1"/>
    <col min="8959" max="8959" width="41.42578125" style="4" customWidth="1"/>
    <col min="8960" max="8960" width="0" style="4" hidden="1" customWidth="1"/>
    <col min="8961" max="8961" width="39.7109375" style="4" customWidth="1"/>
    <col min="8962" max="8962" width="5.42578125" style="4" customWidth="1"/>
    <col min="8963" max="8963" width="9.140625" style="4" customWidth="1"/>
    <col min="8964" max="8964" width="2" style="4" customWidth="1"/>
    <col min="8965" max="8965" width="5" style="4" customWidth="1"/>
    <col min="8966" max="8966" width="5.42578125" style="4" customWidth="1"/>
    <col min="8967" max="8967" width="2" style="4" customWidth="1"/>
    <col min="8968" max="8968" width="6.85546875" style="4" customWidth="1"/>
    <col min="8969" max="8969" width="6.28515625" style="4" customWidth="1"/>
    <col min="8970" max="8970" width="2" style="4" customWidth="1"/>
    <col min="8971" max="8971" width="8.42578125" style="4" customWidth="1"/>
    <col min="8972" max="8972" width="8" style="4" customWidth="1"/>
    <col min="8973" max="8973" width="3.28515625" style="4" customWidth="1"/>
    <col min="8974" max="8974" width="11.42578125" style="4" customWidth="1"/>
    <col min="8975" max="8975" width="5.42578125" style="4" customWidth="1"/>
    <col min="8976" max="8976" width="7.42578125" style="4" customWidth="1"/>
    <col min="8977" max="8977" width="17.42578125" style="4" customWidth="1"/>
    <col min="8978" max="8978" width="5.42578125" style="4" customWidth="1"/>
    <col min="8979" max="8980" width="0" style="4" hidden="1" customWidth="1"/>
    <col min="8981" max="8981" width="16.42578125" style="4" customWidth="1"/>
    <col min="8982" max="8982" width="10.85546875" style="4" bestFit="1" customWidth="1"/>
    <col min="8983" max="8983" width="9.85546875" style="4" bestFit="1" customWidth="1"/>
    <col min="8984" max="9213" width="9" style="4"/>
    <col min="9214" max="9214" width="6.28515625" style="4" customWidth="1"/>
    <col min="9215" max="9215" width="41.42578125" style="4" customWidth="1"/>
    <col min="9216" max="9216" width="0" style="4" hidden="1" customWidth="1"/>
    <col min="9217" max="9217" width="39.7109375" style="4" customWidth="1"/>
    <col min="9218" max="9218" width="5.42578125" style="4" customWidth="1"/>
    <col min="9219" max="9219" width="9.140625" style="4" customWidth="1"/>
    <col min="9220" max="9220" width="2" style="4" customWidth="1"/>
    <col min="9221" max="9221" width="5" style="4" customWidth="1"/>
    <col min="9222" max="9222" width="5.42578125" style="4" customWidth="1"/>
    <col min="9223" max="9223" width="2" style="4" customWidth="1"/>
    <col min="9224" max="9224" width="6.85546875" style="4" customWidth="1"/>
    <col min="9225" max="9225" width="6.28515625" style="4" customWidth="1"/>
    <col min="9226" max="9226" width="2" style="4" customWidth="1"/>
    <col min="9227" max="9227" width="8.42578125" style="4" customWidth="1"/>
    <col min="9228" max="9228" width="8" style="4" customWidth="1"/>
    <col min="9229" max="9229" width="3.28515625" style="4" customWidth="1"/>
    <col min="9230" max="9230" width="11.42578125" style="4" customWidth="1"/>
    <col min="9231" max="9231" width="5.42578125" style="4" customWidth="1"/>
    <col min="9232" max="9232" width="7.42578125" style="4" customWidth="1"/>
    <col min="9233" max="9233" width="17.42578125" style="4" customWidth="1"/>
    <col min="9234" max="9234" width="5.42578125" style="4" customWidth="1"/>
    <col min="9235" max="9236" width="0" style="4" hidden="1" customWidth="1"/>
    <col min="9237" max="9237" width="16.42578125" style="4" customWidth="1"/>
    <col min="9238" max="9238" width="10.85546875" style="4" bestFit="1" customWidth="1"/>
    <col min="9239" max="9239" width="9.85546875" style="4" bestFit="1" customWidth="1"/>
    <col min="9240" max="9469" width="9" style="4"/>
    <col min="9470" max="9470" width="6.28515625" style="4" customWidth="1"/>
    <col min="9471" max="9471" width="41.42578125" style="4" customWidth="1"/>
    <col min="9472" max="9472" width="0" style="4" hidden="1" customWidth="1"/>
    <col min="9473" max="9473" width="39.7109375" style="4" customWidth="1"/>
    <col min="9474" max="9474" width="5.42578125" style="4" customWidth="1"/>
    <col min="9475" max="9475" width="9.140625" style="4" customWidth="1"/>
    <col min="9476" max="9476" width="2" style="4" customWidth="1"/>
    <col min="9477" max="9477" width="5" style="4" customWidth="1"/>
    <col min="9478" max="9478" width="5.42578125" style="4" customWidth="1"/>
    <col min="9479" max="9479" width="2" style="4" customWidth="1"/>
    <col min="9480" max="9480" width="6.85546875" style="4" customWidth="1"/>
    <col min="9481" max="9481" width="6.28515625" style="4" customWidth="1"/>
    <col min="9482" max="9482" width="2" style="4" customWidth="1"/>
    <col min="9483" max="9483" width="8.42578125" style="4" customWidth="1"/>
    <col min="9484" max="9484" width="8" style="4" customWidth="1"/>
    <col min="9485" max="9485" width="3.28515625" style="4" customWidth="1"/>
    <col min="9486" max="9486" width="11.42578125" style="4" customWidth="1"/>
    <col min="9487" max="9487" width="5.42578125" style="4" customWidth="1"/>
    <col min="9488" max="9488" width="7.42578125" style="4" customWidth="1"/>
    <col min="9489" max="9489" width="17.42578125" style="4" customWidth="1"/>
    <col min="9490" max="9490" width="5.42578125" style="4" customWidth="1"/>
    <col min="9491" max="9492" width="0" style="4" hidden="1" customWidth="1"/>
    <col min="9493" max="9493" width="16.42578125" style="4" customWidth="1"/>
    <col min="9494" max="9494" width="10.85546875" style="4" bestFit="1" customWidth="1"/>
    <col min="9495" max="9495" width="9.85546875" style="4" bestFit="1" customWidth="1"/>
    <col min="9496" max="9725" width="9" style="4"/>
    <col min="9726" max="9726" width="6.28515625" style="4" customWidth="1"/>
    <col min="9727" max="9727" width="41.42578125" style="4" customWidth="1"/>
    <col min="9728" max="9728" width="0" style="4" hidden="1" customWidth="1"/>
    <col min="9729" max="9729" width="39.7109375" style="4" customWidth="1"/>
    <col min="9730" max="9730" width="5.42578125" style="4" customWidth="1"/>
    <col min="9731" max="9731" width="9.140625" style="4" customWidth="1"/>
    <col min="9732" max="9732" width="2" style="4" customWidth="1"/>
    <col min="9733" max="9733" width="5" style="4" customWidth="1"/>
    <col min="9734" max="9734" width="5.42578125" style="4" customWidth="1"/>
    <col min="9735" max="9735" width="2" style="4" customWidth="1"/>
    <col min="9736" max="9736" width="6.85546875" style="4" customWidth="1"/>
    <col min="9737" max="9737" width="6.28515625" style="4" customWidth="1"/>
    <col min="9738" max="9738" width="2" style="4" customWidth="1"/>
    <col min="9739" max="9739" width="8.42578125" style="4" customWidth="1"/>
    <col min="9740" max="9740" width="8" style="4" customWidth="1"/>
    <col min="9741" max="9741" width="3.28515625" style="4" customWidth="1"/>
    <col min="9742" max="9742" width="11.42578125" style="4" customWidth="1"/>
    <col min="9743" max="9743" width="5.42578125" style="4" customWidth="1"/>
    <col min="9744" max="9744" width="7.42578125" style="4" customWidth="1"/>
    <col min="9745" max="9745" width="17.42578125" style="4" customWidth="1"/>
    <col min="9746" max="9746" width="5.42578125" style="4" customWidth="1"/>
    <col min="9747" max="9748" width="0" style="4" hidden="1" customWidth="1"/>
    <col min="9749" max="9749" width="16.42578125" style="4" customWidth="1"/>
    <col min="9750" max="9750" width="10.85546875" style="4" bestFit="1" customWidth="1"/>
    <col min="9751" max="9751" width="9.85546875" style="4" bestFit="1" customWidth="1"/>
    <col min="9752" max="9981" width="9" style="4"/>
    <col min="9982" max="9982" width="6.28515625" style="4" customWidth="1"/>
    <col min="9983" max="9983" width="41.42578125" style="4" customWidth="1"/>
    <col min="9984" max="9984" width="0" style="4" hidden="1" customWidth="1"/>
    <col min="9985" max="9985" width="39.7109375" style="4" customWidth="1"/>
    <col min="9986" max="9986" width="5.42578125" style="4" customWidth="1"/>
    <col min="9987" max="9987" width="9.140625" style="4" customWidth="1"/>
    <col min="9988" max="9988" width="2" style="4" customWidth="1"/>
    <col min="9989" max="9989" width="5" style="4" customWidth="1"/>
    <col min="9990" max="9990" width="5.42578125" style="4" customWidth="1"/>
    <col min="9991" max="9991" width="2" style="4" customWidth="1"/>
    <col min="9992" max="9992" width="6.85546875" style="4" customWidth="1"/>
    <col min="9993" max="9993" width="6.28515625" style="4" customWidth="1"/>
    <col min="9994" max="9994" width="2" style="4" customWidth="1"/>
    <col min="9995" max="9995" width="8.42578125" style="4" customWidth="1"/>
    <col min="9996" max="9996" width="8" style="4" customWidth="1"/>
    <col min="9997" max="9997" width="3.28515625" style="4" customWidth="1"/>
    <col min="9998" max="9998" width="11.42578125" style="4" customWidth="1"/>
    <col min="9999" max="9999" width="5.42578125" style="4" customWidth="1"/>
    <col min="10000" max="10000" width="7.42578125" style="4" customWidth="1"/>
    <col min="10001" max="10001" width="17.42578125" style="4" customWidth="1"/>
    <col min="10002" max="10002" width="5.42578125" style="4" customWidth="1"/>
    <col min="10003" max="10004" width="0" style="4" hidden="1" customWidth="1"/>
    <col min="10005" max="10005" width="16.42578125" style="4" customWidth="1"/>
    <col min="10006" max="10006" width="10.85546875" style="4" bestFit="1" customWidth="1"/>
    <col min="10007" max="10007" width="9.85546875" style="4" bestFit="1" customWidth="1"/>
    <col min="10008" max="10237" width="9" style="4"/>
    <col min="10238" max="10238" width="6.28515625" style="4" customWidth="1"/>
    <col min="10239" max="10239" width="41.42578125" style="4" customWidth="1"/>
    <col min="10240" max="10240" width="0" style="4" hidden="1" customWidth="1"/>
    <col min="10241" max="10241" width="39.7109375" style="4" customWidth="1"/>
    <col min="10242" max="10242" width="5.42578125" style="4" customWidth="1"/>
    <col min="10243" max="10243" width="9.140625" style="4" customWidth="1"/>
    <col min="10244" max="10244" width="2" style="4" customWidth="1"/>
    <col min="10245" max="10245" width="5" style="4" customWidth="1"/>
    <col min="10246" max="10246" width="5.42578125" style="4" customWidth="1"/>
    <col min="10247" max="10247" width="2" style="4" customWidth="1"/>
    <col min="10248" max="10248" width="6.85546875" style="4" customWidth="1"/>
    <col min="10249" max="10249" width="6.28515625" style="4" customWidth="1"/>
    <col min="10250" max="10250" width="2" style="4" customWidth="1"/>
    <col min="10251" max="10251" width="8.42578125" style="4" customWidth="1"/>
    <col min="10252" max="10252" width="8" style="4" customWidth="1"/>
    <col min="10253" max="10253" width="3.28515625" style="4" customWidth="1"/>
    <col min="10254" max="10254" width="11.42578125" style="4" customWidth="1"/>
    <col min="10255" max="10255" width="5.42578125" style="4" customWidth="1"/>
    <col min="10256" max="10256" width="7.42578125" style="4" customWidth="1"/>
    <col min="10257" max="10257" width="17.42578125" style="4" customWidth="1"/>
    <col min="10258" max="10258" width="5.42578125" style="4" customWidth="1"/>
    <col min="10259" max="10260" width="0" style="4" hidden="1" customWidth="1"/>
    <col min="10261" max="10261" width="16.42578125" style="4" customWidth="1"/>
    <col min="10262" max="10262" width="10.85546875" style="4" bestFit="1" customWidth="1"/>
    <col min="10263" max="10263" width="9.85546875" style="4" bestFit="1" customWidth="1"/>
    <col min="10264" max="10493" width="9" style="4"/>
    <col min="10494" max="10494" width="6.28515625" style="4" customWidth="1"/>
    <col min="10495" max="10495" width="41.42578125" style="4" customWidth="1"/>
    <col min="10496" max="10496" width="0" style="4" hidden="1" customWidth="1"/>
    <col min="10497" max="10497" width="39.7109375" style="4" customWidth="1"/>
    <col min="10498" max="10498" width="5.42578125" style="4" customWidth="1"/>
    <col min="10499" max="10499" width="9.140625" style="4" customWidth="1"/>
    <col min="10500" max="10500" width="2" style="4" customWidth="1"/>
    <col min="10501" max="10501" width="5" style="4" customWidth="1"/>
    <col min="10502" max="10502" width="5.42578125" style="4" customWidth="1"/>
    <col min="10503" max="10503" width="2" style="4" customWidth="1"/>
    <col min="10504" max="10504" width="6.85546875" style="4" customWidth="1"/>
    <col min="10505" max="10505" width="6.28515625" style="4" customWidth="1"/>
    <col min="10506" max="10506" width="2" style="4" customWidth="1"/>
    <col min="10507" max="10507" width="8.42578125" style="4" customWidth="1"/>
    <col min="10508" max="10508" width="8" style="4" customWidth="1"/>
    <col min="10509" max="10509" width="3.28515625" style="4" customWidth="1"/>
    <col min="10510" max="10510" width="11.42578125" style="4" customWidth="1"/>
    <col min="10511" max="10511" width="5.42578125" style="4" customWidth="1"/>
    <col min="10512" max="10512" width="7.42578125" style="4" customWidth="1"/>
    <col min="10513" max="10513" width="17.42578125" style="4" customWidth="1"/>
    <col min="10514" max="10514" width="5.42578125" style="4" customWidth="1"/>
    <col min="10515" max="10516" width="0" style="4" hidden="1" customWidth="1"/>
    <col min="10517" max="10517" width="16.42578125" style="4" customWidth="1"/>
    <col min="10518" max="10518" width="10.85546875" style="4" bestFit="1" customWidth="1"/>
    <col min="10519" max="10519" width="9.85546875" style="4" bestFit="1" customWidth="1"/>
    <col min="10520" max="10749" width="9" style="4"/>
    <col min="10750" max="10750" width="6.28515625" style="4" customWidth="1"/>
    <col min="10751" max="10751" width="41.42578125" style="4" customWidth="1"/>
    <col min="10752" max="10752" width="0" style="4" hidden="1" customWidth="1"/>
    <col min="10753" max="10753" width="39.7109375" style="4" customWidth="1"/>
    <col min="10754" max="10754" width="5.42578125" style="4" customWidth="1"/>
    <col min="10755" max="10755" width="9.140625" style="4" customWidth="1"/>
    <col min="10756" max="10756" width="2" style="4" customWidth="1"/>
    <col min="10757" max="10757" width="5" style="4" customWidth="1"/>
    <col min="10758" max="10758" width="5.42578125" style="4" customWidth="1"/>
    <col min="10759" max="10759" width="2" style="4" customWidth="1"/>
    <col min="10760" max="10760" width="6.85546875" style="4" customWidth="1"/>
    <col min="10761" max="10761" width="6.28515625" style="4" customWidth="1"/>
    <col min="10762" max="10762" width="2" style="4" customWidth="1"/>
    <col min="10763" max="10763" width="8.42578125" style="4" customWidth="1"/>
    <col min="10764" max="10764" width="8" style="4" customWidth="1"/>
    <col min="10765" max="10765" width="3.28515625" style="4" customWidth="1"/>
    <col min="10766" max="10766" width="11.42578125" style="4" customWidth="1"/>
    <col min="10767" max="10767" width="5.42578125" style="4" customWidth="1"/>
    <col min="10768" max="10768" width="7.42578125" style="4" customWidth="1"/>
    <col min="10769" max="10769" width="17.42578125" style="4" customWidth="1"/>
    <col min="10770" max="10770" width="5.42578125" style="4" customWidth="1"/>
    <col min="10771" max="10772" width="0" style="4" hidden="1" customWidth="1"/>
    <col min="10773" max="10773" width="16.42578125" style="4" customWidth="1"/>
    <col min="10774" max="10774" width="10.85546875" style="4" bestFit="1" customWidth="1"/>
    <col min="10775" max="10775" width="9.85546875" style="4" bestFit="1" customWidth="1"/>
    <col min="10776" max="11005" width="9" style="4"/>
    <col min="11006" max="11006" width="6.28515625" style="4" customWidth="1"/>
    <col min="11007" max="11007" width="41.42578125" style="4" customWidth="1"/>
    <col min="11008" max="11008" width="0" style="4" hidden="1" customWidth="1"/>
    <col min="11009" max="11009" width="39.7109375" style="4" customWidth="1"/>
    <col min="11010" max="11010" width="5.42578125" style="4" customWidth="1"/>
    <col min="11011" max="11011" width="9.140625" style="4" customWidth="1"/>
    <col min="11012" max="11012" width="2" style="4" customWidth="1"/>
    <col min="11013" max="11013" width="5" style="4" customWidth="1"/>
    <col min="11014" max="11014" width="5.42578125" style="4" customWidth="1"/>
    <col min="11015" max="11015" width="2" style="4" customWidth="1"/>
    <col min="11016" max="11016" width="6.85546875" style="4" customWidth="1"/>
    <col min="11017" max="11017" width="6.28515625" style="4" customWidth="1"/>
    <col min="11018" max="11018" width="2" style="4" customWidth="1"/>
    <col min="11019" max="11019" width="8.42578125" style="4" customWidth="1"/>
    <col min="11020" max="11020" width="8" style="4" customWidth="1"/>
    <col min="11021" max="11021" width="3.28515625" style="4" customWidth="1"/>
    <col min="11022" max="11022" width="11.42578125" style="4" customWidth="1"/>
    <col min="11023" max="11023" width="5.42578125" style="4" customWidth="1"/>
    <col min="11024" max="11024" width="7.42578125" style="4" customWidth="1"/>
    <col min="11025" max="11025" width="17.42578125" style="4" customWidth="1"/>
    <col min="11026" max="11026" width="5.42578125" style="4" customWidth="1"/>
    <col min="11027" max="11028" width="0" style="4" hidden="1" customWidth="1"/>
    <col min="11029" max="11029" width="16.42578125" style="4" customWidth="1"/>
    <col min="11030" max="11030" width="10.85546875" style="4" bestFit="1" customWidth="1"/>
    <col min="11031" max="11031" width="9.85546875" style="4" bestFit="1" customWidth="1"/>
    <col min="11032" max="11261" width="9" style="4"/>
    <col min="11262" max="11262" width="6.28515625" style="4" customWidth="1"/>
    <col min="11263" max="11263" width="41.42578125" style="4" customWidth="1"/>
    <col min="11264" max="11264" width="0" style="4" hidden="1" customWidth="1"/>
    <col min="11265" max="11265" width="39.7109375" style="4" customWidth="1"/>
    <col min="11266" max="11266" width="5.42578125" style="4" customWidth="1"/>
    <col min="11267" max="11267" width="9.140625" style="4" customWidth="1"/>
    <col min="11268" max="11268" width="2" style="4" customWidth="1"/>
    <col min="11269" max="11269" width="5" style="4" customWidth="1"/>
    <col min="11270" max="11270" width="5.42578125" style="4" customWidth="1"/>
    <col min="11271" max="11271" width="2" style="4" customWidth="1"/>
    <col min="11272" max="11272" width="6.85546875" style="4" customWidth="1"/>
    <col min="11273" max="11273" width="6.28515625" style="4" customWidth="1"/>
    <col min="11274" max="11274" width="2" style="4" customWidth="1"/>
    <col min="11275" max="11275" width="8.42578125" style="4" customWidth="1"/>
    <col min="11276" max="11276" width="8" style="4" customWidth="1"/>
    <col min="11277" max="11277" width="3.28515625" style="4" customWidth="1"/>
    <col min="11278" max="11278" width="11.42578125" style="4" customWidth="1"/>
    <col min="11279" max="11279" width="5.42578125" style="4" customWidth="1"/>
    <col min="11280" max="11280" width="7.42578125" style="4" customWidth="1"/>
    <col min="11281" max="11281" width="17.42578125" style="4" customWidth="1"/>
    <col min="11282" max="11282" width="5.42578125" style="4" customWidth="1"/>
    <col min="11283" max="11284" width="0" style="4" hidden="1" customWidth="1"/>
    <col min="11285" max="11285" width="16.42578125" style="4" customWidth="1"/>
    <col min="11286" max="11286" width="10.85546875" style="4" bestFit="1" customWidth="1"/>
    <col min="11287" max="11287" width="9.85546875" style="4" bestFit="1" customWidth="1"/>
    <col min="11288" max="11517" width="9" style="4"/>
    <col min="11518" max="11518" width="6.28515625" style="4" customWidth="1"/>
    <col min="11519" max="11519" width="41.42578125" style="4" customWidth="1"/>
    <col min="11520" max="11520" width="0" style="4" hidden="1" customWidth="1"/>
    <col min="11521" max="11521" width="39.7109375" style="4" customWidth="1"/>
    <col min="11522" max="11522" width="5.42578125" style="4" customWidth="1"/>
    <col min="11523" max="11523" width="9.140625" style="4" customWidth="1"/>
    <col min="11524" max="11524" width="2" style="4" customWidth="1"/>
    <col min="11525" max="11525" width="5" style="4" customWidth="1"/>
    <col min="11526" max="11526" width="5.42578125" style="4" customWidth="1"/>
    <col min="11527" max="11527" width="2" style="4" customWidth="1"/>
    <col min="11528" max="11528" width="6.85546875" style="4" customWidth="1"/>
    <col min="11529" max="11529" width="6.28515625" style="4" customWidth="1"/>
    <col min="11530" max="11530" width="2" style="4" customWidth="1"/>
    <col min="11531" max="11531" width="8.42578125" style="4" customWidth="1"/>
    <col min="11532" max="11532" width="8" style="4" customWidth="1"/>
    <col min="11533" max="11533" width="3.28515625" style="4" customWidth="1"/>
    <col min="11534" max="11534" width="11.42578125" style="4" customWidth="1"/>
    <col min="11535" max="11535" width="5.42578125" style="4" customWidth="1"/>
    <col min="11536" max="11536" width="7.42578125" style="4" customWidth="1"/>
    <col min="11537" max="11537" width="17.42578125" style="4" customWidth="1"/>
    <col min="11538" max="11538" width="5.42578125" style="4" customWidth="1"/>
    <col min="11539" max="11540" width="0" style="4" hidden="1" customWidth="1"/>
    <col min="11541" max="11541" width="16.42578125" style="4" customWidth="1"/>
    <col min="11542" max="11542" width="10.85546875" style="4" bestFit="1" customWidth="1"/>
    <col min="11543" max="11543" width="9.85546875" style="4" bestFit="1" customWidth="1"/>
    <col min="11544" max="11773" width="9" style="4"/>
    <col min="11774" max="11774" width="6.28515625" style="4" customWidth="1"/>
    <col min="11775" max="11775" width="41.42578125" style="4" customWidth="1"/>
    <col min="11776" max="11776" width="0" style="4" hidden="1" customWidth="1"/>
    <col min="11777" max="11777" width="39.7109375" style="4" customWidth="1"/>
    <col min="11778" max="11778" width="5.42578125" style="4" customWidth="1"/>
    <col min="11779" max="11779" width="9.140625" style="4" customWidth="1"/>
    <col min="11780" max="11780" width="2" style="4" customWidth="1"/>
    <col min="11781" max="11781" width="5" style="4" customWidth="1"/>
    <col min="11782" max="11782" width="5.42578125" style="4" customWidth="1"/>
    <col min="11783" max="11783" width="2" style="4" customWidth="1"/>
    <col min="11784" max="11784" width="6.85546875" style="4" customWidth="1"/>
    <col min="11785" max="11785" width="6.28515625" style="4" customWidth="1"/>
    <col min="11786" max="11786" width="2" style="4" customWidth="1"/>
    <col min="11787" max="11787" width="8.42578125" style="4" customWidth="1"/>
    <col min="11788" max="11788" width="8" style="4" customWidth="1"/>
    <col min="11789" max="11789" width="3.28515625" style="4" customWidth="1"/>
    <col min="11790" max="11790" width="11.42578125" style="4" customWidth="1"/>
    <col min="11791" max="11791" width="5.42578125" style="4" customWidth="1"/>
    <col min="11792" max="11792" width="7.42578125" style="4" customWidth="1"/>
    <col min="11793" max="11793" width="17.42578125" style="4" customWidth="1"/>
    <col min="11794" max="11794" width="5.42578125" style="4" customWidth="1"/>
    <col min="11795" max="11796" width="0" style="4" hidden="1" customWidth="1"/>
    <col min="11797" max="11797" width="16.42578125" style="4" customWidth="1"/>
    <col min="11798" max="11798" width="10.85546875" style="4" bestFit="1" customWidth="1"/>
    <col min="11799" max="11799" width="9.85546875" style="4" bestFit="1" customWidth="1"/>
    <col min="11800" max="12029" width="9" style="4"/>
    <col min="12030" max="12030" width="6.28515625" style="4" customWidth="1"/>
    <col min="12031" max="12031" width="41.42578125" style="4" customWidth="1"/>
    <col min="12032" max="12032" width="0" style="4" hidden="1" customWidth="1"/>
    <col min="12033" max="12033" width="39.7109375" style="4" customWidth="1"/>
    <col min="12034" max="12034" width="5.42578125" style="4" customWidth="1"/>
    <col min="12035" max="12035" width="9.140625" style="4" customWidth="1"/>
    <col min="12036" max="12036" width="2" style="4" customWidth="1"/>
    <col min="12037" max="12037" width="5" style="4" customWidth="1"/>
    <col min="12038" max="12038" width="5.42578125" style="4" customWidth="1"/>
    <col min="12039" max="12039" width="2" style="4" customWidth="1"/>
    <col min="12040" max="12040" width="6.85546875" style="4" customWidth="1"/>
    <col min="12041" max="12041" width="6.28515625" style="4" customWidth="1"/>
    <col min="12042" max="12042" width="2" style="4" customWidth="1"/>
    <col min="12043" max="12043" width="8.42578125" style="4" customWidth="1"/>
    <col min="12044" max="12044" width="8" style="4" customWidth="1"/>
    <col min="12045" max="12045" width="3.28515625" style="4" customWidth="1"/>
    <col min="12046" max="12046" width="11.42578125" style="4" customWidth="1"/>
    <col min="12047" max="12047" width="5.42578125" style="4" customWidth="1"/>
    <col min="12048" max="12048" width="7.42578125" style="4" customWidth="1"/>
    <col min="12049" max="12049" width="17.42578125" style="4" customWidth="1"/>
    <col min="12050" max="12050" width="5.42578125" style="4" customWidth="1"/>
    <col min="12051" max="12052" width="0" style="4" hidden="1" customWidth="1"/>
    <col min="12053" max="12053" width="16.42578125" style="4" customWidth="1"/>
    <col min="12054" max="12054" width="10.85546875" style="4" bestFit="1" customWidth="1"/>
    <col min="12055" max="12055" width="9.85546875" style="4" bestFit="1" customWidth="1"/>
    <col min="12056" max="12285" width="9" style="4"/>
    <col min="12286" max="12286" width="6.28515625" style="4" customWidth="1"/>
    <col min="12287" max="12287" width="41.42578125" style="4" customWidth="1"/>
    <col min="12288" max="12288" width="0" style="4" hidden="1" customWidth="1"/>
    <col min="12289" max="12289" width="39.7109375" style="4" customWidth="1"/>
    <col min="12290" max="12290" width="5.42578125" style="4" customWidth="1"/>
    <col min="12291" max="12291" width="9.140625" style="4" customWidth="1"/>
    <col min="12292" max="12292" width="2" style="4" customWidth="1"/>
    <col min="12293" max="12293" width="5" style="4" customWidth="1"/>
    <col min="12294" max="12294" width="5.42578125" style="4" customWidth="1"/>
    <col min="12295" max="12295" width="2" style="4" customWidth="1"/>
    <col min="12296" max="12296" width="6.85546875" style="4" customWidth="1"/>
    <col min="12297" max="12297" width="6.28515625" style="4" customWidth="1"/>
    <col min="12298" max="12298" width="2" style="4" customWidth="1"/>
    <col min="12299" max="12299" width="8.42578125" style="4" customWidth="1"/>
    <col min="12300" max="12300" width="8" style="4" customWidth="1"/>
    <col min="12301" max="12301" width="3.28515625" style="4" customWidth="1"/>
    <col min="12302" max="12302" width="11.42578125" style="4" customWidth="1"/>
    <col min="12303" max="12303" width="5.42578125" style="4" customWidth="1"/>
    <col min="12304" max="12304" width="7.42578125" style="4" customWidth="1"/>
    <col min="12305" max="12305" width="17.42578125" style="4" customWidth="1"/>
    <col min="12306" max="12306" width="5.42578125" style="4" customWidth="1"/>
    <col min="12307" max="12308" width="0" style="4" hidden="1" customWidth="1"/>
    <col min="12309" max="12309" width="16.42578125" style="4" customWidth="1"/>
    <col min="12310" max="12310" width="10.85546875" style="4" bestFit="1" customWidth="1"/>
    <col min="12311" max="12311" width="9.85546875" style="4" bestFit="1" customWidth="1"/>
    <col min="12312" max="12541" width="9" style="4"/>
    <col min="12542" max="12542" width="6.28515625" style="4" customWidth="1"/>
    <col min="12543" max="12543" width="41.42578125" style="4" customWidth="1"/>
    <col min="12544" max="12544" width="0" style="4" hidden="1" customWidth="1"/>
    <col min="12545" max="12545" width="39.7109375" style="4" customWidth="1"/>
    <col min="12546" max="12546" width="5.42578125" style="4" customWidth="1"/>
    <col min="12547" max="12547" width="9.140625" style="4" customWidth="1"/>
    <col min="12548" max="12548" width="2" style="4" customWidth="1"/>
    <col min="12549" max="12549" width="5" style="4" customWidth="1"/>
    <col min="12550" max="12550" width="5.42578125" style="4" customWidth="1"/>
    <col min="12551" max="12551" width="2" style="4" customWidth="1"/>
    <col min="12552" max="12552" width="6.85546875" style="4" customWidth="1"/>
    <col min="12553" max="12553" width="6.28515625" style="4" customWidth="1"/>
    <col min="12554" max="12554" width="2" style="4" customWidth="1"/>
    <col min="12555" max="12555" width="8.42578125" style="4" customWidth="1"/>
    <col min="12556" max="12556" width="8" style="4" customWidth="1"/>
    <col min="12557" max="12557" width="3.28515625" style="4" customWidth="1"/>
    <col min="12558" max="12558" width="11.42578125" style="4" customWidth="1"/>
    <col min="12559" max="12559" width="5.42578125" style="4" customWidth="1"/>
    <col min="12560" max="12560" width="7.42578125" style="4" customWidth="1"/>
    <col min="12561" max="12561" width="17.42578125" style="4" customWidth="1"/>
    <col min="12562" max="12562" width="5.42578125" style="4" customWidth="1"/>
    <col min="12563" max="12564" width="0" style="4" hidden="1" customWidth="1"/>
    <col min="12565" max="12565" width="16.42578125" style="4" customWidth="1"/>
    <col min="12566" max="12566" width="10.85546875" style="4" bestFit="1" customWidth="1"/>
    <col min="12567" max="12567" width="9.85546875" style="4" bestFit="1" customWidth="1"/>
    <col min="12568" max="12797" width="9" style="4"/>
    <col min="12798" max="12798" width="6.28515625" style="4" customWidth="1"/>
    <col min="12799" max="12799" width="41.42578125" style="4" customWidth="1"/>
    <col min="12800" max="12800" width="0" style="4" hidden="1" customWidth="1"/>
    <col min="12801" max="12801" width="39.7109375" style="4" customWidth="1"/>
    <col min="12802" max="12802" width="5.42578125" style="4" customWidth="1"/>
    <col min="12803" max="12803" width="9.140625" style="4" customWidth="1"/>
    <col min="12804" max="12804" width="2" style="4" customWidth="1"/>
    <col min="12805" max="12805" width="5" style="4" customWidth="1"/>
    <col min="12806" max="12806" width="5.42578125" style="4" customWidth="1"/>
    <col min="12807" max="12807" width="2" style="4" customWidth="1"/>
    <col min="12808" max="12808" width="6.85546875" style="4" customWidth="1"/>
    <col min="12809" max="12809" width="6.28515625" style="4" customWidth="1"/>
    <col min="12810" max="12810" width="2" style="4" customWidth="1"/>
    <col min="12811" max="12811" width="8.42578125" style="4" customWidth="1"/>
    <col min="12812" max="12812" width="8" style="4" customWidth="1"/>
    <col min="12813" max="12813" width="3.28515625" style="4" customWidth="1"/>
    <col min="12814" max="12814" width="11.42578125" style="4" customWidth="1"/>
    <col min="12815" max="12815" width="5.42578125" style="4" customWidth="1"/>
    <col min="12816" max="12816" width="7.42578125" style="4" customWidth="1"/>
    <col min="12817" max="12817" width="17.42578125" style="4" customWidth="1"/>
    <col min="12818" max="12818" width="5.42578125" style="4" customWidth="1"/>
    <col min="12819" max="12820" width="0" style="4" hidden="1" customWidth="1"/>
    <col min="12821" max="12821" width="16.42578125" style="4" customWidth="1"/>
    <col min="12822" max="12822" width="10.85546875" style="4" bestFit="1" customWidth="1"/>
    <col min="12823" max="12823" width="9.85546875" style="4" bestFit="1" customWidth="1"/>
    <col min="12824" max="13053" width="9" style="4"/>
    <col min="13054" max="13054" width="6.28515625" style="4" customWidth="1"/>
    <col min="13055" max="13055" width="41.42578125" style="4" customWidth="1"/>
    <col min="13056" max="13056" width="0" style="4" hidden="1" customWidth="1"/>
    <col min="13057" max="13057" width="39.7109375" style="4" customWidth="1"/>
    <col min="13058" max="13058" width="5.42578125" style="4" customWidth="1"/>
    <col min="13059" max="13059" width="9.140625" style="4" customWidth="1"/>
    <col min="13060" max="13060" width="2" style="4" customWidth="1"/>
    <col min="13061" max="13061" width="5" style="4" customWidth="1"/>
    <col min="13062" max="13062" width="5.42578125" style="4" customWidth="1"/>
    <col min="13063" max="13063" width="2" style="4" customWidth="1"/>
    <col min="13064" max="13064" width="6.85546875" style="4" customWidth="1"/>
    <col min="13065" max="13065" width="6.28515625" style="4" customWidth="1"/>
    <col min="13066" max="13066" width="2" style="4" customWidth="1"/>
    <col min="13067" max="13067" width="8.42578125" style="4" customWidth="1"/>
    <col min="13068" max="13068" width="8" style="4" customWidth="1"/>
    <col min="13069" max="13069" width="3.28515625" style="4" customWidth="1"/>
    <col min="13070" max="13070" width="11.42578125" style="4" customWidth="1"/>
    <col min="13071" max="13071" width="5.42578125" style="4" customWidth="1"/>
    <col min="13072" max="13072" width="7.42578125" style="4" customWidth="1"/>
    <col min="13073" max="13073" width="17.42578125" style="4" customWidth="1"/>
    <col min="13074" max="13074" width="5.42578125" style="4" customWidth="1"/>
    <col min="13075" max="13076" width="0" style="4" hidden="1" customWidth="1"/>
    <col min="13077" max="13077" width="16.42578125" style="4" customWidth="1"/>
    <col min="13078" max="13078" width="10.85546875" style="4" bestFit="1" customWidth="1"/>
    <col min="13079" max="13079" width="9.85546875" style="4" bestFit="1" customWidth="1"/>
    <col min="13080" max="13309" width="9" style="4"/>
    <col min="13310" max="13310" width="6.28515625" style="4" customWidth="1"/>
    <col min="13311" max="13311" width="41.42578125" style="4" customWidth="1"/>
    <col min="13312" max="13312" width="0" style="4" hidden="1" customWidth="1"/>
    <col min="13313" max="13313" width="39.7109375" style="4" customWidth="1"/>
    <col min="13314" max="13314" width="5.42578125" style="4" customWidth="1"/>
    <col min="13315" max="13315" width="9.140625" style="4" customWidth="1"/>
    <col min="13316" max="13316" width="2" style="4" customWidth="1"/>
    <col min="13317" max="13317" width="5" style="4" customWidth="1"/>
    <col min="13318" max="13318" width="5.42578125" style="4" customWidth="1"/>
    <col min="13319" max="13319" width="2" style="4" customWidth="1"/>
    <col min="13320" max="13320" width="6.85546875" style="4" customWidth="1"/>
    <col min="13321" max="13321" width="6.28515625" style="4" customWidth="1"/>
    <col min="13322" max="13322" width="2" style="4" customWidth="1"/>
    <col min="13323" max="13323" width="8.42578125" style="4" customWidth="1"/>
    <col min="13324" max="13324" width="8" style="4" customWidth="1"/>
    <col min="13325" max="13325" width="3.28515625" style="4" customWidth="1"/>
    <col min="13326" max="13326" width="11.42578125" style="4" customWidth="1"/>
    <col min="13327" max="13327" width="5.42578125" style="4" customWidth="1"/>
    <col min="13328" max="13328" width="7.42578125" style="4" customWidth="1"/>
    <col min="13329" max="13329" width="17.42578125" style="4" customWidth="1"/>
    <col min="13330" max="13330" width="5.42578125" style="4" customWidth="1"/>
    <col min="13331" max="13332" width="0" style="4" hidden="1" customWidth="1"/>
    <col min="13333" max="13333" width="16.42578125" style="4" customWidth="1"/>
    <col min="13334" max="13334" width="10.85546875" style="4" bestFit="1" customWidth="1"/>
    <col min="13335" max="13335" width="9.85546875" style="4" bestFit="1" customWidth="1"/>
    <col min="13336" max="13565" width="9" style="4"/>
    <col min="13566" max="13566" width="6.28515625" style="4" customWidth="1"/>
    <col min="13567" max="13567" width="41.42578125" style="4" customWidth="1"/>
    <col min="13568" max="13568" width="0" style="4" hidden="1" customWidth="1"/>
    <col min="13569" max="13569" width="39.7109375" style="4" customWidth="1"/>
    <col min="13570" max="13570" width="5.42578125" style="4" customWidth="1"/>
    <col min="13571" max="13571" width="9.140625" style="4" customWidth="1"/>
    <col min="13572" max="13572" width="2" style="4" customWidth="1"/>
    <col min="13573" max="13573" width="5" style="4" customWidth="1"/>
    <col min="13574" max="13574" width="5.42578125" style="4" customWidth="1"/>
    <col min="13575" max="13575" width="2" style="4" customWidth="1"/>
    <col min="13576" max="13576" width="6.85546875" style="4" customWidth="1"/>
    <col min="13577" max="13577" width="6.28515625" style="4" customWidth="1"/>
    <col min="13578" max="13578" width="2" style="4" customWidth="1"/>
    <col min="13579" max="13579" width="8.42578125" style="4" customWidth="1"/>
    <col min="13580" max="13580" width="8" style="4" customWidth="1"/>
    <col min="13581" max="13581" width="3.28515625" style="4" customWidth="1"/>
    <col min="13582" max="13582" width="11.42578125" style="4" customWidth="1"/>
    <col min="13583" max="13583" width="5.42578125" style="4" customWidth="1"/>
    <col min="13584" max="13584" width="7.42578125" style="4" customWidth="1"/>
    <col min="13585" max="13585" width="17.42578125" style="4" customWidth="1"/>
    <col min="13586" max="13586" width="5.42578125" style="4" customWidth="1"/>
    <col min="13587" max="13588" width="0" style="4" hidden="1" customWidth="1"/>
    <col min="13589" max="13589" width="16.42578125" style="4" customWidth="1"/>
    <col min="13590" max="13590" width="10.85546875" style="4" bestFit="1" customWidth="1"/>
    <col min="13591" max="13591" width="9.85546875" style="4" bestFit="1" customWidth="1"/>
    <col min="13592" max="13821" width="9" style="4"/>
    <col min="13822" max="13822" width="6.28515625" style="4" customWidth="1"/>
    <col min="13823" max="13823" width="41.42578125" style="4" customWidth="1"/>
    <col min="13824" max="13824" width="0" style="4" hidden="1" customWidth="1"/>
    <col min="13825" max="13825" width="39.7109375" style="4" customWidth="1"/>
    <col min="13826" max="13826" width="5.42578125" style="4" customWidth="1"/>
    <col min="13827" max="13827" width="9.140625" style="4" customWidth="1"/>
    <col min="13828" max="13828" width="2" style="4" customWidth="1"/>
    <col min="13829" max="13829" width="5" style="4" customWidth="1"/>
    <col min="13830" max="13830" width="5.42578125" style="4" customWidth="1"/>
    <col min="13831" max="13831" width="2" style="4" customWidth="1"/>
    <col min="13832" max="13832" width="6.85546875" style="4" customWidth="1"/>
    <col min="13833" max="13833" width="6.28515625" style="4" customWidth="1"/>
    <col min="13834" max="13834" width="2" style="4" customWidth="1"/>
    <col min="13835" max="13835" width="8.42578125" style="4" customWidth="1"/>
    <col min="13836" max="13836" width="8" style="4" customWidth="1"/>
    <col min="13837" max="13837" width="3.28515625" style="4" customWidth="1"/>
    <col min="13838" max="13838" width="11.42578125" style="4" customWidth="1"/>
    <col min="13839" max="13839" width="5.42578125" style="4" customWidth="1"/>
    <col min="13840" max="13840" width="7.42578125" style="4" customWidth="1"/>
    <col min="13841" max="13841" width="17.42578125" style="4" customWidth="1"/>
    <col min="13842" max="13842" width="5.42578125" style="4" customWidth="1"/>
    <col min="13843" max="13844" width="0" style="4" hidden="1" customWidth="1"/>
    <col min="13845" max="13845" width="16.42578125" style="4" customWidth="1"/>
    <col min="13846" max="13846" width="10.85546875" style="4" bestFit="1" customWidth="1"/>
    <col min="13847" max="13847" width="9.85546875" style="4" bestFit="1" customWidth="1"/>
    <col min="13848" max="14077" width="9" style="4"/>
    <col min="14078" max="14078" width="6.28515625" style="4" customWidth="1"/>
    <col min="14079" max="14079" width="41.42578125" style="4" customWidth="1"/>
    <col min="14080" max="14080" width="0" style="4" hidden="1" customWidth="1"/>
    <col min="14081" max="14081" width="39.7109375" style="4" customWidth="1"/>
    <col min="14082" max="14082" width="5.42578125" style="4" customWidth="1"/>
    <col min="14083" max="14083" width="9.140625" style="4" customWidth="1"/>
    <col min="14084" max="14084" width="2" style="4" customWidth="1"/>
    <col min="14085" max="14085" width="5" style="4" customWidth="1"/>
    <col min="14086" max="14086" width="5.42578125" style="4" customWidth="1"/>
    <col min="14087" max="14087" width="2" style="4" customWidth="1"/>
    <col min="14088" max="14088" width="6.85546875" style="4" customWidth="1"/>
    <col min="14089" max="14089" width="6.28515625" style="4" customWidth="1"/>
    <col min="14090" max="14090" width="2" style="4" customWidth="1"/>
    <col min="14091" max="14091" width="8.42578125" style="4" customWidth="1"/>
    <col min="14092" max="14092" width="8" style="4" customWidth="1"/>
    <col min="14093" max="14093" width="3.28515625" style="4" customWidth="1"/>
    <col min="14094" max="14094" width="11.42578125" style="4" customWidth="1"/>
    <col min="14095" max="14095" width="5.42578125" style="4" customWidth="1"/>
    <col min="14096" max="14096" width="7.42578125" style="4" customWidth="1"/>
    <col min="14097" max="14097" width="17.42578125" style="4" customWidth="1"/>
    <col min="14098" max="14098" width="5.42578125" style="4" customWidth="1"/>
    <col min="14099" max="14100" width="0" style="4" hidden="1" customWidth="1"/>
    <col min="14101" max="14101" width="16.42578125" style="4" customWidth="1"/>
    <col min="14102" max="14102" width="10.85546875" style="4" bestFit="1" customWidth="1"/>
    <col min="14103" max="14103" width="9.85546875" style="4" bestFit="1" customWidth="1"/>
    <col min="14104" max="14333" width="9" style="4"/>
    <col min="14334" max="14334" width="6.28515625" style="4" customWidth="1"/>
    <col min="14335" max="14335" width="41.42578125" style="4" customWidth="1"/>
    <col min="14336" max="14336" width="0" style="4" hidden="1" customWidth="1"/>
    <col min="14337" max="14337" width="39.7109375" style="4" customWidth="1"/>
    <col min="14338" max="14338" width="5.42578125" style="4" customWidth="1"/>
    <col min="14339" max="14339" width="9.140625" style="4" customWidth="1"/>
    <col min="14340" max="14340" width="2" style="4" customWidth="1"/>
    <col min="14341" max="14341" width="5" style="4" customWidth="1"/>
    <col min="14342" max="14342" width="5.42578125" style="4" customWidth="1"/>
    <col min="14343" max="14343" width="2" style="4" customWidth="1"/>
    <col min="14344" max="14344" width="6.85546875" style="4" customWidth="1"/>
    <col min="14345" max="14345" width="6.28515625" style="4" customWidth="1"/>
    <col min="14346" max="14346" width="2" style="4" customWidth="1"/>
    <col min="14347" max="14347" width="8.42578125" style="4" customWidth="1"/>
    <col min="14348" max="14348" width="8" style="4" customWidth="1"/>
    <col min="14349" max="14349" width="3.28515625" style="4" customWidth="1"/>
    <col min="14350" max="14350" width="11.42578125" style="4" customWidth="1"/>
    <col min="14351" max="14351" width="5.42578125" style="4" customWidth="1"/>
    <col min="14352" max="14352" width="7.42578125" style="4" customWidth="1"/>
    <col min="14353" max="14353" width="17.42578125" style="4" customWidth="1"/>
    <col min="14354" max="14354" width="5.42578125" style="4" customWidth="1"/>
    <col min="14355" max="14356" width="0" style="4" hidden="1" customWidth="1"/>
    <col min="14357" max="14357" width="16.42578125" style="4" customWidth="1"/>
    <col min="14358" max="14358" width="10.85546875" style="4" bestFit="1" customWidth="1"/>
    <col min="14359" max="14359" width="9.85546875" style="4" bestFit="1" customWidth="1"/>
    <col min="14360" max="14589" width="9" style="4"/>
    <col min="14590" max="14590" width="6.28515625" style="4" customWidth="1"/>
    <col min="14591" max="14591" width="41.42578125" style="4" customWidth="1"/>
    <col min="14592" max="14592" width="0" style="4" hidden="1" customWidth="1"/>
    <col min="14593" max="14593" width="39.7109375" style="4" customWidth="1"/>
    <col min="14594" max="14594" width="5.42578125" style="4" customWidth="1"/>
    <col min="14595" max="14595" width="9.140625" style="4" customWidth="1"/>
    <col min="14596" max="14596" width="2" style="4" customWidth="1"/>
    <col min="14597" max="14597" width="5" style="4" customWidth="1"/>
    <col min="14598" max="14598" width="5.42578125" style="4" customWidth="1"/>
    <col min="14599" max="14599" width="2" style="4" customWidth="1"/>
    <col min="14600" max="14600" width="6.85546875" style="4" customWidth="1"/>
    <col min="14601" max="14601" width="6.28515625" style="4" customWidth="1"/>
    <col min="14602" max="14602" width="2" style="4" customWidth="1"/>
    <col min="14603" max="14603" width="8.42578125" style="4" customWidth="1"/>
    <col min="14604" max="14604" width="8" style="4" customWidth="1"/>
    <col min="14605" max="14605" width="3.28515625" style="4" customWidth="1"/>
    <col min="14606" max="14606" width="11.42578125" style="4" customWidth="1"/>
    <col min="14607" max="14607" width="5.42578125" style="4" customWidth="1"/>
    <col min="14608" max="14608" width="7.42578125" style="4" customWidth="1"/>
    <col min="14609" max="14609" width="17.42578125" style="4" customWidth="1"/>
    <col min="14610" max="14610" width="5.42578125" style="4" customWidth="1"/>
    <col min="14611" max="14612" width="0" style="4" hidden="1" customWidth="1"/>
    <col min="14613" max="14613" width="16.42578125" style="4" customWidth="1"/>
    <col min="14614" max="14614" width="10.85546875" style="4" bestFit="1" customWidth="1"/>
    <col min="14615" max="14615" width="9.85546875" style="4" bestFit="1" customWidth="1"/>
    <col min="14616" max="14845" width="9" style="4"/>
    <col min="14846" max="14846" width="6.28515625" style="4" customWidth="1"/>
    <col min="14847" max="14847" width="41.42578125" style="4" customWidth="1"/>
    <col min="14848" max="14848" width="0" style="4" hidden="1" customWidth="1"/>
    <col min="14849" max="14849" width="39.7109375" style="4" customWidth="1"/>
    <col min="14850" max="14850" width="5.42578125" style="4" customWidth="1"/>
    <col min="14851" max="14851" width="9.140625" style="4" customWidth="1"/>
    <col min="14852" max="14852" width="2" style="4" customWidth="1"/>
    <col min="14853" max="14853" width="5" style="4" customWidth="1"/>
    <col min="14854" max="14854" width="5.42578125" style="4" customWidth="1"/>
    <col min="14855" max="14855" width="2" style="4" customWidth="1"/>
    <col min="14856" max="14856" width="6.85546875" style="4" customWidth="1"/>
    <col min="14857" max="14857" width="6.28515625" style="4" customWidth="1"/>
    <col min="14858" max="14858" width="2" style="4" customWidth="1"/>
    <col min="14859" max="14859" width="8.42578125" style="4" customWidth="1"/>
    <col min="14860" max="14860" width="8" style="4" customWidth="1"/>
    <col min="14861" max="14861" width="3.28515625" style="4" customWidth="1"/>
    <col min="14862" max="14862" width="11.42578125" style="4" customWidth="1"/>
    <col min="14863" max="14863" width="5.42578125" style="4" customWidth="1"/>
    <col min="14864" max="14864" width="7.42578125" style="4" customWidth="1"/>
    <col min="14865" max="14865" width="17.42578125" style="4" customWidth="1"/>
    <col min="14866" max="14866" width="5.42578125" style="4" customWidth="1"/>
    <col min="14867" max="14868" width="0" style="4" hidden="1" customWidth="1"/>
    <col min="14869" max="14869" width="16.42578125" style="4" customWidth="1"/>
    <col min="14870" max="14870" width="10.85546875" style="4" bestFit="1" customWidth="1"/>
    <col min="14871" max="14871" width="9.85546875" style="4" bestFit="1" customWidth="1"/>
    <col min="14872" max="15101" width="9" style="4"/>
    <col min="15102" max="15102" width="6.28515625" style="4" customWidth="1"/>
    <col min="15103" max="15103" width="41.42578125" style="4" customWidth="1"/>
    <col min="15104" max="15104" width="0" style="4" hidden="1" customWidth="1"/>
    <col min="15105" max="15105" width="39.7109375" style="4" customWidth="1"/>
    <col min="15106" max="15106" width="5.42578125" style="4" customWidth="1"/>
    <col min="15107" max="15107" width="9.140625" style="4" customWidth="1"/>
    <col min="15108" max="15108" width="2" style="4" customWidth="1"/>
    <col min="15109" max="15109" width="5" style="4" customWidth="1"/>
    <col min="15110" max="15110" width="5.42578125" style="4" customWidth="1"/>
    <col min="15111" max="15111" width="2" style="4" customWidth="1"/>
    <col min="15112" max="15112" width="6.85546875" style="4" customWidth="1"/>
    <col min="15113" max="15113" width="6.28515625" style="4" customWidth="1"/>
    <col min="15114" max="15114" width="2" style="4" customWidth="1"/>
    <col min="15115" max="15115" width="8.42578125" style="4" customWidth="1"/>
    <col min="15116" max="15116" width="8" style="4" customWidth="1"/>
    <col min="15117" max="15117" width="3.28515625" style="4" customWidth="1"/>
    <col min="15118" max="15118" width="11.42578125" style="4" customWidth="1"/>
    <col min="15119" max="15119" width="5.42578125" style="4" customWidth="1"/>
    <col min="15120" max="15120" width="7.42578125" style="4" customWidth="1"/>
    <col min="15121" max="15121" width="17.42578125" style="4" customWidth="1"/>
    <col min="15122" max="15122" width="5.42578125" style="4" customWidth="1"/>
    <col min="15123" max="15124" width="0" style="4" hidden="1" customWidth="1"/>
    <col min="15125" max="15125" width="16.42578125" style="4" customWidth="1"/>
    <col min="15126" max="15126" width="10.85546875" style="4" bestFit="1" customWidth="1"/>
    <col min="15127" max="15127" width="9.85546875" style="4" bestFit="1" customWidth="1"/>
    <col min="15128" max="15357" width="9" style="4"/>
    <col min="15358" max="15358" width="6.28515625" style="4" customWidth="1"/>
    <col min="15359" max="15359" width="41.42578125" style="4" customWidth="1"/>
    <col min="15360" max="15360" width="0" style="4" hidden="1" customWidth="1"/>
    <col min="15361" max="15361" width="39.7109375" style="4" customWidth="1"/>
    <col min="15362" max="15362" width="5.42578125" style="4" customWidth="1"/>
    <col min="15363" max="15363" width="9.140625" style="4" customWidth="1"/>
    <col min="15364" max="15364" width="2" style="4" customWidth="1"/>
    <col min="15365" max="15365" width="5" style="4" customWidth="1"/>
    <col min="15366" max="15366" width="5.42578125" style="4" customWidth="1"/>
    <col min="15367" max="15367" width="2" style="4" customWidth="1"/>
    <col min="15368" max="15368" width="6.85546875" style="4" customWidth="1"/>
    <col min="15369" max="15369" width="6.28515625" style="4" customWidth="1"/>
    <col min="15370" max="15370" width="2" style="4" customWidth="1"/>
    <col min="15371" max="15371" width="8.42578125" style="4" customWidth="1"/>
    <col min="15372" max="15372" width="8" style="4" customWidth="1"/>
    <col min="15373" max="15373" width="3.28515625" style="4" customWidth="1"/>
    <col min="15374" max="15374" width="11.42578125" style="4" customWidth="1"/>
    <col min="15375" max="15375" width="5.42578125" style="4" customWidth="1"/>
    <col min="15376" max="15376" width="7.42578125" style="4" customWidth="1"/>
    <col min="15377" max="15377" width="17.42578125" style="4" customWidth="1"/>
    <col min="15378" max="15378" width="5.42578125" style="4" customWidth="1"/>
    <col min="15379" max="15380" width="0" style="4" hidden="1" customWidth="1"/>
    <col min="15381" max="15381" width="16.42578125" style="4" customWidth="1"/>
    <col min="15382" max="15382" width="10.85546875" style="4" bestFit="1" customWidth="1"/>
    <col min="15383" max="15383" width="9.85546875" style="4" bestFit="1" customWidth="1"/>
    <col min="15384" max="15613" width="9" style="4"/>
    <col min="15614" max="15614" width="6.28515625" style="4" customWidth="1"/>
    <col min="15615" max="15615" width="41.42578125" style="4" customWidth="1"/>
    <col min="15616" max="15616" width="0" style="4" hidden="1" customWidth="1"/>
    <col min="15617" max="15617" width="39.7109375" style="4" customWidth="1"/>
    <col min="15618" max="15618" width="5.42578125" style="4" customWidth="1"/>
    <col min="15619" max="15619" width="9.140625" style="4" customWidth="1"/>
    <col min="15620" max="15620" width="2" style="4" customWidth="1"/>
    <col min="15621" max="15621" width="5" style="4" customWidth="1"/>
    <col min="15622" max="15622" width="5.42578125" style="4" customWidth="1"/>
    <col min="15623" max="15623" width="2" style="4" customWidth="1"/>
    <col min="15624" max="15624" width="6.85546875" style="4" customWidth="1"/>
    <col min="15625" max="15625" width="6.28515625" style="4" customWidth="1"/>
    <col min="15626" max="15626" width="2" style="4" customWidth="1"/>
    <col min="15627" max="15627" width="8.42578125" style="4" customWidth="1"/>
    <col min="15628" max="15628" width="8" style="4" customWidth="1"/>
    <col min="15629" max="15629" width="3.28515625" style="4" customWidth="1"/>
    <col min="15630" max="15630" width="11.42578125" style="4" customWidth="1"/>
    <col min="15631" max="15631" width="5.42578125" style="4" customWidth="1"/>
    <col min="15632" max="15632" width="7.42578125" style="4" customWidth="1"/>
    <col min="15633" max="15633" width="17.42578125" style="4" customWidth="1"/>
    <col min="15634" max="15634" width="5.42578125" style="4" customWidth="1"/>
    <col min="15635" max="15636" width="0" style="4" hidden="1" customWidth="1"/>
    <col min="15637" max="15637" width="16.42578125" style="4" customWidth="1"/>
    <col min="15638" max="15638" width="10.85546875" style="4" bestFit="1" customWidth="1"/>
    <col min="15639" max="15639" width="9.85546875" style="4" bestFit="1" customWidth="1"/>
    <col min="15640" max="15869" width="9" style="4"/>
    <col min="15870" max="15870" width="6.28515625" style="4" customWidth="1"/>
    <col min="15871" max="15871" width="41.42578125" style="4" customWidth="1"/>
    <col min="15872" max="15872" width="0" style="4" hidden="1" customWidth="1"/>
    <col min="15873" max="15873" width="39.7109375" style="4" customWidth="1"/>
    <col min="15874" max="15874" width="5.42578125" style="4" customWidth="1"/>
    <col min="15875" max="15875" width="9.140625" style="4" customWidth="1"/>
    <col min="15876" max="15876" width="2" style="4" customWidth="1"/>
    <col min="15877" max="15877" width="5" style="4" customWidth="1"/>
    <col min="15878" max="15878" width="5.42578125" style="4" customWidth="1"/>
    <col min="15879" max="15879" width="2" style="4" customWidth="1"/>
    <col min="15880" max="15880" width="6.85546875" style="4" customWidth="1"/>
    <col min="15881" max="15881" width="6.28515625" style="4" customWidth="1"/>
    <col min="15882" max="15882" width="2" style="4" customWidth="1"/>
    <col min="15883" max="15883" width="8.42578125" style="4" customWidth="1"/>
    <col min="15884" max="15884" width="8" style="4" customWidth="1"/>
    <col min="15885" max="15885" width="3.28515625" style="4" customWidth="1"/>
    <col min="15886" max="15886" width="11.42578125" style="4" customWidth="1"/>
    <col min="15887" max="15887" width="5.42578125" style="4" customWidth="1"/>
    <col min="15888" max="15888" width="7.42578125" style="4" customWidth="1"/>
    <col min="15889" max="15889" width="17.42578125" style="4" customWidth="1"/>
    <col min="15890" max="15890" width="5.42578125" style="4" customWidth="1"/>
    <col min="15891" max="15892" width="0" style="4" hidden="1" customWidth="1"/>
    <col min="15893" max="15893" width="16.42578125" style="4" customWidth="1"/>
    <col min="15894" max="15894" width="10.85546875" style="4" bestFit="1" customWidth="1"/>
    <col min="15895" max="15895" width="9.85546875" style="4" bestFit="1" customWidth="1"/>
    <col min="15896" max="16125" width="9" style="4"/>
    <col min="16126" max="16126" width="6.28515625" style="4" customWidth="1"/>
    <col min="16127" max="16127" width="41.42578125" style="4" customWidth="1"/>
    <col min="16128" max="16128" width="0" style="4" hidden="1" customWidth="1"/>
    <col min="16129" max="16129" width="39.7109375" style="4" customWidth="1"/>
    <col min="16130" max="16130" width="5.42578125" style="4" customWidth="1"/>
    <col min="16131" max="16131" width="9.140625" style="4" customWidth="1"/>
    <col min="16132" max="16132" width="2" style="4" customWidth="1"/>
    <col min="16133" max="16133" width="5" style="4" customWidth="1"/>
    <col min="16134" max="16134" width="5.42578125" style="4" customWidth="1"/>
    <col min="16135" max="16135" width="2" style="4" customWidth="1"/>
    <col min="16136" max="16136" width="6.85546875" style="4" customWidth="1"/>
    <col min="16137" max="16137" width="6.28515625" style="4" customWidth="1"/>
    <col min="16138" max="16138" width="2" style="4" customWidth="1"/>
    <col min="16139" max="16139" width="8.42578125" style="4" customWidth="1"/>
    <col min="16140" max="16140" width="8" style="4" customWidth="1"/>
    <col min="16141" max="16141" width="3.28515625" style="4" customWidth="1"/>
    <col min="16142" max="16142" width="11.42578125" style="4" customWidth="1"/>
    <col min="16143" max="16143" width="5.42578125" style="4" customWidth="1"/>
    <col min="16144" max="16144" width="7.42578125" style="4" customWidth="1"/>
    <col min="16145" max="16145" width="17.42578125" style="4" customWidth="1"/>
    <col min="16146" max="16146" width="5.42578125" style="4" customWidth="1"/>
    <col min="16147" max="16148" width="0" style="4" hidden="1" customWidth="1"/>
    <col min="16149" max="16149" width="16.42578125" style="4" customWidth="1"/>
    <col min="16150" max="16150" width="10.85546875" style="4" bestFit="1" customWidth="1"/>
    <col min="16151" max="16151" width="9.85546875" style="4" bestFit="1" customWidth="1"/>
    <col min="16152" max="16384" width="9" style="4"/>
  </cols>
  <sheetData>
    <row r="1" spans="1:26" ht="23.25" customHeight="1">
      <c r="A1" s="1" t="s">
        <v>228</v>
      </c>
      <c r="B1" s="2"/>
      <c r="C1" s="3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/>
    </row>
    <row r="2" spans="1:26">
      <c r="A2" s="5" t="s">
        <v>231</v>
      </c>
      <c r="B2" s="5"/>
      <c r="C2" s="6"/>
      <c r="D2" s="6"/>
      <c r="E2" s="6"/>
      <c r="F2" s="7"/>
      <c r="Q2" s="8"/>
      <c r="S2" s="4"/>
      <c r="V2" s="6"/>
      <c r="X2" s="6"/>
      <c r="Z2" s="326"/>
    </row>
    <row r="3" spans="1:26" s="14" customFormat="1" ht="33.75" customHeight="1">
      <c r="A3" s="9" t="s">
        <v>0</v>
      </c>
      <c r="B3" s="9" t="s">
        <v>1</v>
      </c>
      <c r="C3" s="353" t="s">
        <v>2</v>
      </c>
      <c r="D3" s="353"/>
      <c r="E3" s="353"/>
      <c r="F3" s="359" t="s">
        <v>229</v>
      </c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  <c r="W3" s="361"/>
      <c r="X3" s="13" t="s">
        <v>3</v>
      </c>
      <c r="Y3" s="264"/>
      <c r="Z3" s="9" t="s">
        <v>232</v>
      </c>
    </row>
    <row r="4" spans="1:26" s="14" customFormat="1" ht="33.75" hidden="1" customHeight="1">
      <c r="A4" s="9"/>
      <c r="B4" s="9"/>
      <c r="C4" s="13" t="s">
        <v>4</v>
      </c>
      <c r="D4" s="13" t="s">
        <v>5</v>
      </c>
      <c r="E4" s="13" t="s">
        <v>6</v>
      </c>
      <c r="F4" s="10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2"/>
      <c r="X4" s="15"/>
      <c r="Y4" s="264"/>
      <c r="Z4" s="264"/>
    </row>
    <row r="5" spans="1:26" ht="25.5" customHeight="1">
      <c r="A5" s="16"/>
      <c r="B5" s="16" t="s">
        <v>7</v>
      </c>
      <c r="C5" s="17" t="e">
        <f t="shared" ref="C5:E5" si="0">SUM(C6+C10)</f>
        <v>#REF!</v>
      </c>
      <c r="D5" s="17" t="e">
        <f t="shared" si="0"/>
        <v>#REF!</v>
      </c>
      <c r="E5" s="17" t="e">
        <f t="shared" si="0"/>
        <v>#REF!</v>
      </c>
      <c r="F5" s="18"/>
      <c r="G5" s="19"/>
      <c r="H5" s="20"/>
      <c r="I5" s="20"/>
      <c r="J5" s="19"/>
      <c r="K5" s="20"/>
      <c r="L5" s="20"/>
      <c r="M5" s="19"/>
      <c r="N5" s="20"/>
      <c r="O5" s="20"/>
      <c r="P5" s="19"/>
      <c r="Q5" s="20"/>
      <c r="R5" s="20"/>
      <c r="S5" s="19"/>
      <c r="T5" s="19"/>
      <c r="U5" s="20"/>
      <c r="V5" s="19">
        <f>SUM(V6+V10)</f>
        <v>0</v>
      </c>
      <c r="W5" s="21" t="s">
        <v>8</v>
      </c>
      <c r="X5" s="17" t="e">
        <f>SUM(X6+X10)</f>
        <v>#REF!</v>
      </c>
      <c r="Y5" s="265"/>
      <c r="Z5" s="265"/>
    </row>
    <row r="6" spans="1:26" s="29" customFormat="1" ht="23.25">
      <c r="A6" s="22"/>
      <c r="B6" s="23" t="s">
        <v>9</v>
      </c>
      <c r="C6" s="24" t="e">
        <f t="shared" ref="C6:E6" si="1">SUM(C7+C8+C9)</f>
        <v>#REF!</v>
      </c>
      <c r="D6" s="24" t="e">
        <f t="shared" si="1"/>
        <v>#REF!</v>
      </c>
      <c r="E6" s="24" t="e">
        <f t="shared" si="1"/>
        <v>#REF!</v>
      </c>
      <c r="F6" s="25"/>
      <c r="G6" s="26"/>
      <c r="H6" s="27"/>
      <c r="I6" s="27"/>
      <c r="J6" s="26"/>
      <c r="K6" s="27"/>
      <c r="L6" s="27"/>
      <c r="M6" s="26"/>
      <c r="N6" s="27"/>
      <c r="O6" s="27"/>
      <c r="P6" s="26"/>
      <c r="Q6" s="27"/>
      <c r="R6" s="27"/>
      <c r="S6" s="26"/>
      <c r="T6" s="26"/>
      <c r="U6" s="27"/>
      <c r="V6" s="26"/>
      <c r="W6" s="28" t="s">
        <v>8</v>
      </c>
      <c r="X6" s="24" t="e">
        <f>SUM(X7+X8+X9)</f>
        <v>#REF!</v>
      </c>
      <c r="Y6" s="266"/>
      <c r="Z6" s="266"/>
    </row>
    <row r="7" spans="1:26" s="29" customFormat="1" ht="23.25" hidden="1">
      <c r="A7" s="30"/>
      <c r="B7" s="31" t="s">
        <v>10</v>
      </c>
      <c r="C7" s="32">
        <f t="shared" ref="C7:E7" si="2">SUM(C15)</f>
        <v>0</v>
      </c>
      <c r="D7" s="32">
        <f t="shared" si="2"/>
        <v>0</v>
      </c>
      <c r="E7" s="32">
        <f t="shared" si="2"/>
        <v>0</v>
      </c>
      <c r="F7" s="33"/>
      <c r="G7" s="34"/>
      <c r="H7" s="35"/>
      <c r="I7" s="35"/>
      <c r="J7" s="34"/>
      <c r="K7" s="35"/>
      <c r="L7" s="35"/>
      <c r="M7" s="34"/>
      <c r="N7" s="35"/>
      <c r="O7" s="35"/>
      <c r="P7" s="34"/>
      <c r="Q7" s="35"/>
      <c r="R7" s="35"/>
      <c r="S7" s="34"/>
      <c r="T7" s="34"/>
      <c r="U7" s="35"/>
      <c r="V7" s="34">
        <f>SUM(V15)</f>
        <v>0</v>
      </c>
      <c r="W7" s="36" t="s">
        <v>8</v>
      </c>
      <c r="X7" s="32" t="e">
        <f>SUM(X15)</f>
        <v>#REF!</v>
      </c>
      <c r="Y7" s="266"/>
      <c r="Z7" s="266"/>
    </row>
    <row r="8" spans="1:26" s="29" customFormat="1" ht="23.25" hidden="1">
      <c r="A8" s="30"/>
      <c r="B8" s="31" t="s">
        <v>11</v>
      </c>
      <c r="C8" s="32" t="e">
        <f t="shared" ref="C8:E8" si="3">SUM(C21)</f>
        <v>#REF!</v>
      </c>
      <c r="D8" s="32" t="e">
        <f t="shared" si="3"/>
        <v>#REF!</v>
      </c>
      <c r="E8" s="32" t="e">
        <f t="shared" si="3"/>
        <v>#REF!</v>
      </c>
      <c r="F8" s="33"/>
      <c r="G8" s="34"/>
      <c r="H8" s="35"/>
      <c r="I8" s="35"/>
      <c r="J8" s="34"/>
      <c r="K8" s="35"/>
      <c r="L8" s="35"/>
      <c r="M8" s="34"/>
      <c r="N8" s="35"/>
      <c r="O8" s="35"/>
      <c r="P8" s="34"/>
      <c r="Q8" s="35"/>
      <c r="R8" s="35"/>
      <c r="S8" s="34"/>
      <c r="T8" s="34"/>
      <c r="U8" s="35"/>
      <c r="V8" s="34">
        <f>SUM(V21)</f>
        <v>0</v>
      </c>
      <c r="W8" s="36" t="s">
        <v>8</v>
      </c>
      <c r="X8" s="32" t="e">
        <f>SUM(X21)</f>
        <v>#REF!</v>
      </c>
      <c r="Y8" s="266"/>
      <c r="Z8" s="266"/>
    </row>
    <row r="9" spans="1:26" s="29" customFormat="1" ht="23.25" hidden="1">
      <c r="A9" s="30"/>
      <c r="B9" s="31" t="s">
        <v>12</v>
      </c>
      <c r="C9" s="32" t="e">
        <f>SUM(C29)</f>
        <v>#REF!</v>
      </c>
      <c r="D9" s="32" t="e">
        <f>SUM(D29)</f>
        <v>#REF!</v>
      </c>
      <c r="E9" s="32" t="e">
        <f>SUM(E29)</f>
        <v>#REF!</v>
      </c>
      <c r="F9" s="33"/>
      <c r="G9" s="34"/>
      <c r="H9" s="35"/>
      <c r="I9" s="35"/>
      <c r="J9" s="34"/>
      <c r="K9" s="35"/>
      <c r="L9" s="35"/>
      <c r="M9" s="34"/>
      <c r="N9" s="35"/>
      <c r="O9" s="35"/>
      <c r="P9" s="34"/>
      <c r="Q9" s="35"/>
      <c r="R9" s="35"/>
      <c r="S9" s="34"/>
      <c r="T9" s="34"/>
      <c r="U9" s="35"/>
      <c r="V9" s="34">
        <f>SUM(V29)</f>
        <v>0</v>
      </c>
      <c r="W9" s="36" t="s">
        <v>8</v>
      </c>
      <c r="X9" s="32" t="e">
        <f>SUM(X29)</f>
        <v>#REF!</v>
      </c>
      <c r="Y9" s="266"/>
      <c r="Z9" s="266"/>
    </row>
    <row r="10" spans="1:26" s="29" customFormat="1" ht="23.25">
      <c r="A10" s="22"/>
      <c r="B10" s="23" t="s">
        <v>13</v>
      </c>
      <c r="C10" s="24">
        <f t="shared" ref="C10:E10" si="4">SUM(C11+C12)</f>
        <v>17705400</v>
      </c>
      <c r="D10" s="24">
        <f t="shared" si="4"/>
        <v>0</v>
      </c>
      <c r="E10" s="24">
        <f t="shared" si="4"/>
        <v>17705400</v>
      </c>
      <c r="F10" s="25"/>
      <c r="G10" s="26"/>
      <c r="H10" s="27"/>
      <c r="I10" s="27"/>
      <c r="J10" s="26"/>
      <c r="K10" s="27"/>
      <c r="L10" s="27"/>
      <c r="M10" s="26"/>
      <c r="N10" s="27"/>
      <c r="O10" s="27"/>
      <c r="P10" s="26"/>
      <c r="Q10" s="27"/>
      <c r="R10" s="27"/>
      <c r="S10" s="26"/>
      <c r="T10" s="26"/>
      <c r="U10" s="27"/>
      <c r="V10" s="26">
        <f>SUM(V11+V12)</f>
        <v>0</v>
      </c>
      <c r="W10" s="28" t="s">
        <v>8</v>
      </c>
      <c r="X10" s="24" t="e">
        <f>SUM(X11+X12)</f>
        <v>#REF!</v>
      </c>
      <c r="Y10" s="266"/>
      <c r="Z10" s="266"/>
    </row>
    <row r="11" spans="1:26" s="29" customFormat="1" ht="23.25" hidden="1">
      <c r="A11" s="30"/>
      <c r="B11" s="31" t="s">
        <v>14</v>
      </c>
      <c r="C11" s="32">
        <f>SUM(C38)</f>
        <v>12216800</v>
      </c>
      <c r="D11" s="32">
        <f>SUM(D38)</f>
        <v>0</v>
      </c>
      <c r="E11" s="32">
        <f>SUM(E38)</f>
        <v>12216800</v>
      </c>
      <c r="F11" s="33"/>
      <c r="G11" s="34"/>
      <c r="H11" s="35"/>
      <c r="I11" s="35"/>
      <c r="J11" s="34"/>
      <c r="K11" s="35"/>
      <c r="L11" s="35"/>
      <c r="M11" s="34"/>
      <c r="N11" s="35"/>
      <c r="O11" s="35"/>
      <c r="P11" s="34"/>
      <c r="Q11" s="35"/>
      <c r="R11" s="35"/>
      <c r="S11" s="34"/>
      <c r="T11" s="34"/>
      <c r="U11" s="35"/>
      <c r="V11" s="34">
        <f>SUM(V38)</f>
        <v>0</v>
      </c>
      <c r="W11" s="36" t="s">
        <v>8</v>
      </c>
      <c r="X11" s="32" t="e">
        <f>SUM(X38)</f>
        <v>#REF!</v>
      </c>
      <c r="Y11" s="266"/>
      <c r="Z11" s="266"/>
    </row>
    <row r="12" spans="1:26" s="29" customFormat="1" ht="23.25" hidden="1">
      <c r="A12" s="30"/>
      <c r="B12" s="31" t="s">
        <v>15</v>
      </c>
      <c r="C12" s="32">
        <f>SUM(C45)</f>
        <v>5488600</v>
      </c>
      <c r="D12" s="32">
        <f>SUM(D45)</f>
        <v>0</v>
      </c>
      <c r="E12" s="32">
        <f>SUM(E45)</f>
        <v>5488600</v>
      </c>
      <c r="F12" s="33"/>
      <c r="G12" s="34"/>
      <c r="H12" s="35"/>
      <c r="I12" s="35"/>
      <c r="J12" s="34"/>
      <c r="K12" s="35"/>
      <c r="L12" s="35"/>
      <c r="M12" s="34"/>
      <c r="N12" s="35"/>
      <c r="O12" s="35"/>
      <c r="P12" s="34"/>
      <c r="Q12" s="35"/>
      <c r="R12" s="35"/>
      <c r="S12" s="34"/>
      <c r="T12" s="34"/>
      <c r="U12" s="35"/>
      <c r="V12" s="34">
        <f>SUM(V45)</f>
        <v>0</v>
      </c>
      <c r="W12" s="36" t="s">
        <v>8</v>
      </c>
      <c r="X12" s="32">
        <f>SUM(X45)</f>
        <v>0</v>
      </c>
      <c r="Y12" s="266"/>
      <c r="Z12" s="266"/>
    </row>
    <row r="13" spans="1:26" s="44" customFormat="1" ht="28.5" customHeight="1">
      <c r="A13" s="37">
        <v>1</v>
      </c>
      <c r="B13" s="38" t="s">
        <v>9</v>
      </c>
      <c r="C13" s="39" t="e">
        <f t="shared" ref="C13:E13" si="5">SUM(C14)</f>
        <v>#REF!</v>
      </c>
      <c r="D13" s="39" t="e">
        <f t="shared" si="5"/>
        <v>#REF!</v>
      </c>
      <c r="E13" s="39" t="e">
        <f t="shared" si="5"/>
        <v>#REF!</v>
      </c>
      <c r="F13" s="40"/>
      <c r="G13" s="41"/>
      <c r="H13" s="42"/>
      <c r="I13" s="42"/>
      <c r="J13" s="41"/>
      <c r="K13" s="42"/>
      <c r="L13" s="42"/>
      <c r="M13" s="41"/>
      <c r="N13" s="42"/>
      <c r="O13" s="42"/>
      <c r="P13" s="41"/>
      <c r="Q13" s="42"/>
      <c r="R13" s="42"/>
      <c r="S13" s="41"/>
      <c r="T13" s="41"/>
      <c r="U13" s="42"/>
      <c r="V13" s="41">
        <f>SUM(V14)</f>
        <v>0</v>
      </c>
      <c r="W13" s="43" t="s">
        <v>8</v>
      </c>
      <c r="X13" s="39" t="e">
        <f>SUM(X14)</f>
        <v>#REF!</v>
      </c>
      <c r="Y13" s="267"/>
      <c r="Z13" s="267"/>
    </row>
    <row r="14" spans="1:26" ht="23.25" hidden="1">
      <c r="A14" s="45"/>
      <c r="B14" s="46" t="s">
        <v>16</v>
      </c>
      <c r="C14" s="47" t="e">
        <f>SUM(C15+C21+C29)</f>
        <v>#REF!</v>
      </c>
      <c r="D14" s="47" t="e">
        <f>+D15+D21+D29</f>
        <v>#REF!</v>
      </c>
      <c r="E14" s="47" t="e">
        <f>+E15+E21+E29</f>
        <v>#REF!</v>
      </c>
      <c r="F14" s="48"/>
      <c r="G14" s="49"/>
      <c r="H14" s="50"/>
      <c r="I14" s="50"/>
      <c r="J14" s="49"/>
      <c r="K14" s="50"/>
      <c r="L14" s="50"/>
      <c r="M14" s="49"/>
      <c r="N14" s="50"/>
      <c r="O14" s="50"/>
      <c r="P14" s="49"/>
      <c r="Q14" s="50"/>
      <c r="R14" s="50"/>
      <c r="S14" s="49"/>
      <c r="T14" s="49"/>
      <c r="U14" s="50"/>
      <c r="V14" s="49">
        <v>0</v>
      </c>
      <c r="W14" s="51" t="s">
        <v>8</v>
      </c>
      <c r="X14" s="47" t="e">
        <f>SUM(X15+X21)</f>
        <v>#REF!</v>
      </c>
      <c r="Y14" s="265"/>
      <c r="Z14" s="265"/>
    </row>
    <row r="15" spans="1:26" ht="23.25">
      <c r="A15" s="45"/>
      <c r="B15" s="52" t="s">
        <v>17</v>
      </c>
      <c r="C15" s="53">
        <f>+C16+C19</f>
        <v>0</v>
      </c>
      <c r="D15" s="53">
        <f t="shared" ref="D15:E15" si="6">+D16+D19</f>
        <v>0</v>
      </c>
      <c r="E15" s="53">
        <f t="shared" si="6"/>
        <v>0</v>
      </c>
      <c r="F15" s="54"/>
      <c r="G15" s="55"/>
      <c r="H15" s="56"/>
      <c r="I15" s="56"/>
      <c r="J15" s="55"/>
      <c r="K15" s="56"/>
      <c r="L15" s="56"/>
      <c r="M15" s="55"/>
      <c r="N15" s="56"/>
      <c r="O15" s="56"/>
      <c r="P15" s="55"/>
      <c r="Q15" s="56"/>
      <c r="R15" s="56"/>
      <c r="S15" s="55"/>
      <c r="T15" s="55"/>
      <c r="U15" s="56"/>
      <c r="V15" s="55">
        <f>SUM(V16+V19)</f>
        <v>0</v>
      </c>
      <c r="W15" s="57" t="s">
        <v>8</v>
      </c>
      <c r="X15" s="53" t="e">
        <f>SUM(X16+X19)</f>
        <v>#REF!</v>
      </c>
      <c r="Y15" s="265"/>
      <c r="Z15" s="265"/>
    </row>
    <row r="16" spans="1:26" ht="23.25">
      <c r="A16" s="45"/>
      <c r="B16" s="58"/>
      <c r="C16" s="59"/>
      <c r="D16" s="59"/>
      <c r="E16" s="59"/>
      <c r="G16" s="4"/>
      <c r="J16" s="4"/>
      <c r="M16" s="4"/>
      <c r="P16" s="4"/>
      <c r="S16" s="4"/>
      <c r="T16" s="4"/>
      <c r="V16" s="275"/>
      <c r="W16" s="60"/>
      <c r="X16" s="59">
        <f>SUM(X17:X18)</f>
        <v>0</v>
      </c>
      <c r="Y16" s="265"/>
      <c r="Z16" s="354"/>
    </row>
    <row r="17" spans="1:26" ht="23.25">
      <c r="A17" s="45"/>
      <c r="B17" s="46"/>
      <c r="C17" s="61"/>
      <c r="D17" s="61"/>
      <c r="E17" s="61"/>
      <c r="F17" s="48"/>
      <c r="G17" s="62"/>
      <c r="H17" s="63"/>
      <c r="I17" s="64"/>
      <c r="J17" s="62"/>
      <c r="K17" s="63"/>
      <c r="L17" s="64"/>
      <c r="M17" s="62"/>
      <c r="N17" s="63"/>
      <c r="O17" s="64"/>
      <c r="P17" s="62"/>
      <c r="Q17" s="65"/>
      <c r="R17" s="64"/>
      <c r="S17" s="62"/>
      <c r="T17" s="63"/>
      <c r="U17" s="66"/>
      <c r="V17" s="67"/>
      <c r="W17" s="68"/>
      <c r="X17" s="61">
        <f>+V17</f>
        <v>0</v>
      </c>
      <c r="Y17" s="265"/>
      <c r="Z17" s="355"/>
    </row>
    <row r="18" spans="1:26" ht="23.25">
      <c r="A18" s="45"/>
      <c r="B18" s="46"/>
      <c r="C18" s="61"/>
      <c r="D18" s="61"/>
      <c r="E18" s="61"/>
      <c r="F18" s="69"/>
      <c r="G18" s="62"/>
      <c r="H18" s="63"/>
      <c r="I18" s="64"/>
      <c r="J18" s="62"/>
      <c r="K18" s="63"/>
      <c r="L18" s="64"/>
      <c r="M18" s="62"/>
      <c r="N18" s="63"/>
      <c r="O18" s="64"/>
      <c r="P18" s="62"/>
      <c r="Q18" s="65"/>
      <c r="R18" s="64"/>
      <c r="S18" s="62"/>
      <c r="T18" s="63"/>
      <c r="U18" s="66"/>
      <c r="V18" s="67"/>
      <c r="W18" s="68"/>
      <c r="X18" s="61">
        <f>+V18</f>
        <v>0</v>
      </c>
      <c r="Y18" s="265"/>
      <c r="Z18" s="356"/>
    </row>
    <row r="19" spans="1:26" ht="24" customHeight="1">
      <c r="A19" s="45"/>
      <c r="B19" s="46"/>
      <c r="C19" s="70"/>
      <c r="D19" s="70"/>
      <c r="E19" s="70"/>
      <c r="F19" s="48"/>
      <c r="G19" s="49"/>
      <c r="H19" s="50"/>
      <c r="I19" s="50"/>
      <c r="J19" s="49"/>
      <c r="K19" s="50"/>
      <c r="L19" s="50"/>
      <c r="M19" s="49"/>
      <c r="N19" s="50"/>
      <c r="O19" s="50"/>
      <c r="P19" s="49"/>
      <c r="Q19" s="50"/>
      <c r="R19" s="50"/>
      <c r="S19" s="49"/>
      <c r="T19" s="49"/>
      <c r="U19" s="50"/>
      <c r="V19" s="49"/>
      <c r="W19" s="51"/>
      <c r="X19" s="70" t="e">
        <f>SUM(X20+#REF!+#REF!)</f>
        <v>#REF!</v>
      </c>
      <c r="Y19" s="268"/>
      <c r="Z19" s="354"/>
    </row>
    <row r="20" spans="1:26" ht="24" customHeight="1">
      <c r="A20" s="45"/>
      <c r="B20" s="46"/>
      <c r="C20" s="47"/>
      <c r="D20" s="47"/>
      <c r="E20" s="47"/>
      <c r="F20" s="48"/>
      <c r="G20" s="62"/>
      <c r="H20" s="63"/>
      <c r="I20" s="64"/>
      <c r="J20" s="62"/>
      <c r="K20" s="63"/>
      <c r="L20" s="64"/>
      <c r="M20" s="62"/>
      <c r="N20" s="63"/>
      <c r="O20" s="64"/>
      <c r="P20" s="62"/>
      <c r="Q20" s="65"/>
      <c r="R20" s="64"/>
      <c r="S20" s="62"/>
      <c r="T20" s="63"/>
      <c r="U20" s="66"/>
      <c r="V20" s="49"/>
      <c r="W20" s="51"/>
      <c r="X20" s="47">
        <f>+V20</f>
        <v>0</v>
      </c>
      <c r="Y20" s="265"/>
      <c r="Z20" s="357"/>
    </row>
    <row r="21" spans="1:26" s="80" customFormat="1" ht="26.25" customHeight="1">
      <c r="A21" s="72"/>
      <c r="B21" s="73" t="s">
        <v>24</v>
      </c>
      <c r="C21" s="74" t="e">
        <f>SUM(C22+C68+C103+#REF!)</f>
        <v>#REF!</v>
      </c>
      <c r="D21" s="74" t="e">
        <f>SUM(D22+D68+D103+#REF!)</f>
        <v>#REF!</v>
      </c>
      <c r="E21" s="74" t="e">
        <f>SUM(E22+E68+E103+#REF!)</f>
        <v>#REF!</v>
      </c>
      <c r="F21" s="75"/>
      <c r="G21" s="76"/>
      <c r="H21" s="77"/>
      <c r="I21" s="77"/>
      <c r="J21" s="76"/>
      <c r="K21" s="77"/>
      <c r="L21" s="77"/>
      <c r="M21" s="76"/>
      <c r="N21" s="77"/>
      <c r="O21" s="77"/>
      <c r="P21" s="76"/>
      <c r="Q21" s="77"/>
      <c r="R21" s="77"/>
      <c r="S21" s="76"/>
      <c r="T21" s="76"/>
      <c r="U21" s="77"/>
      <c r="V21" s="78">
        <v>0</v>
      </c>
      <c r="W21" s="79" t="s">
        <v>8</v>
      </c>
      <c r="X21" s="74" t="e">
        <f>SUM(X22+X68+X103+#REF!)</f>
        <v>#REF!</v>
      </c>
      <c r="Y21" s="269"/>
      <c r="Z21" s="325"/>
    </row>
    <row r="22" spans="1:26" s="80" customFormat="1" hidden="1">
      <c r="A22" s="81"/>
      <c r="B22" s="293"/>
      <c r="C22" s="89"/>
      <c r="D22" s="83"/>
      <c r="E22" s="83"/>
      <c r="F22" s="84"/>
      <c r="G22" s="85"/>
      <c r="H22" s="86"/>
      <c r="I22" s="86"/>
      <c r="J22" s="85"/>
      <c r="K22" s="86"/>
      <c r="L22" s="86"/>
      <c r="M22" s="85"/>
      <c r="N22" s="86"/>
      <c r="O22" s="86"/>
      <c r="P22" s="85"/>
      <c r="Q22" s="86"/>
      <c r="R22" s="86"/>
      <c r="S22" s="85"/>
      <c r="T22" s="85"/>
      <c r="U22" s="86"/>
      <c r="V22" s="87"/>
      <c r="W22" s="88"/>
      <c r="X22" s="89" t="e">
        <f>SUM(X23+#REF!+X55+X56+X63)</f>
        <v>#REF!</v>
      </c>
      <c r="Y22" s="315"/>
      <c r="Z22" s="325"/>
    </row>
    <row r="23" spans="1:26" s="80" customFormat="1">
      <c r="A23" s="81"/>
      <c r="B23" s="90"/>
      <c r="C23" s="91"/>
      <c r="D23" s="91"/>
      <c r="E23" s="91"/>
      <c r="F23" s="92"/>
      <c r="G23" s="93"/>
      <c r="H23" s="94"/>
      <c r="I23" s="94"/>
      <c r="J23" s="93"/>
      <c r="K23" s="94"/>
      <c r="L23" s="94"/>
      <c r="M23" s="93"/>
      <c r="N23" s="94"/>
      <c r="O23" s="94"/>
      <c r="P23" s="93"/>
      <c r="Q23" s="94"/>
      <c r="R23" s="94"/>
      <c r="S23" s="93"/>
      <c r="T23" s="93"/>
      <c r="U23" s="94"/>
      <c r="V23" s="95"/>
      <c r="W23" s="96"/>
      <c r="X23" s="89" t="e">
        <f>SUM(X26+#REF!+#REF!)</f>
        <v>#REF!</v>
      </c>
      <c r="Y23" s="315"/>
      <c r="Z23" s="269"/>
    </row>
    <row r="24" spans="1:26" s="80" customFormat="1">
      <c r="A24" s="330"/>
      <c r="B24" s="327"/>
      <c r="C24" s="91"/>
      <c r="D24" s="91"/>
      <c r="E24" s="91"/>
      <c r="F24" s="92"/>
      <c r="G24" s="93"/>
      <c r="H24" s="94"/>
      <c r="I24" s="94"/>
      <c r="J24" s="93"/>
      <c r="K24" s="94"/>
      <c r="L24" s="94"/>
      <c r="M24" s="93"/>
      <c r="N24" s="94"/>
      <c r="O24" s="94"/>
      <c r="P24" s="93"/>
      <c r="Q24" s="94"/>
      <c r="R24" s="94"/>
      <c r="S24" s="93"/>
      <c r="T24" s="93"/>
      <c r="U24" s="94"/>
      <c r="V24" s="95"/>
      <c r="W24" s="96"/>
      <c r="X24" s="89"/>
      <c r="Y24" s="315"/>
      <c r="Z24" s="269"/>
    </row>
    <row r="25" spans="1:26" s="80" customFormat="1">
      <c r="A25" s="81"/>
      <c r="B25" s="90"/>
      <c r="C25" s="91"/>
      <c r="D25" s="91"/>
      <c r="E25" s="91"/>
      <c r="F25" s="92"/>
      <c r="G25" s="93"/>
      <c r="H25" s="94"/>
      <c r="I25" s="94"/>
      <c r="J25" s="93"/>
      <c r="K25" s="94"/>
      <c r="L25" s="94"/>
      <c r="M25" s="93"/>
      <c r="N25" s="94"/>
      <c r="O25" s="94"/>
      <c r="P25" s="93"/>
      <c r="Q25" s="94"/>
      <c r="R25" s="94"/>
      <c r="S25" s="93"/>
      <c r="T25" s="93"/>
      <c r="U25" s="94"/>
      <c r="V25" s="95"/>
      <c r="W25" s="96"/>
      <c r="X25" s="89"/>
      <c r="Y25" s="315"/>
      <c r="Z25" s="269"/>
    </row>
    <row r="26" spans="1:26" outlineLevel="1">
      <c r="A26" s="171"/>
      <c r="B26" s="327"/>
      <c r="C26" s="98"/>
      <c r="D26" s="98"/>
      <c r="E26" s="98"/>
      <c r="F26" s="99"/>
      <c r="G26" s="62"/>
      <c r="H26" s="63"/>
      <c r="I26" s="63"/>
      <c r="J26" s="62"/>
      <c r="K26" s="63"/>
      <c r="L26" s="63"/>
      <c r="M26" s="62"/>
      <c r="N26" s="63"/>
      <c r="O26" s="63"/>
      <c r="P26" s="62"/>
      <c r="Q26" s="65"/>
      <c r="R26" s="63"/>
      <c r="S26" s="62"/>
      <c r="T26" s="63"/>
      <c r="U26" s="100"/>
      <c r="V26" s="101"/>
      <c r="W26" s="102"/>
      <c r="X26" s="103">
        <f>SUM(X27:X28)</f>
        <v>0</v>
      </c>
      <c r="Y26" s="265"/>
      <c r="Z26" s="265"/>
    </row>
    <row r="27" spans="1:26" outlineLevel="1">
      <c r="A27" s="171"/>
      <c r="B27" s="327"/>
      <c r="C27" s="98"/>
      <c r="D27" s="98"/>
      <c r="E27" s="98"/>
      <c r="F27" s="294"/>
      <c r="G27" s="62"/>
      <c r="H27" s="162"/>
      <c r="I27" s="169"/>
      <c r="J27" s="62"/>
      <c r="K27" s="162"/>
      <c r="L27" s="169"/>
      <c r="M27" s="62"/>
      <c r="N27" s="162"/>
      <c r="O27" s="169"/>
      <c r="P27" s="62"/>
      <c r="Q27" s="295"/>
      <c r="R27" s="169"/>
      <c r="S27" s="62"/>
      <c r="T27" s="162"/>
      <c r="U27" s="66"/>
      <c r="V27" s="67"/>
      <c r="W27" s="68"/>
      <c r="X27" s="242">
        <f>+V27</f>
        <v>0</v>
      </c>
      <c r="Y27" s="265"/>
      <c r="Z27" s="265"/>
    </row>
    <row r="28" spans="1:26" outlineLevel="1">
      <c r="A28" s="97"/>
      <c r="B28" s="90"/>
      <c r="C28" s="98"/>
      <c r="D28" s="98"/>
      <c r="E28" s="98"/>
      <c r="F28" s="294"/>
      <c r="G28" s="62"/>
      <c r="H28" s="162"/>
      <c r="I28" s="169"/>
      <c r="J28" s="62"/>
      <c r="K28" s="162"/>
      <c r="L28" s="169"/>
      <c r="M28" s="62"/>
      <c r="N28" s="162"/>
      <c r="O28" s="169"/>
      <c r="P28" s="62"/>
      <c r="Q28" s="295"/>
      <c r="R28" s="169"/>
      <c r="S28" s="62"/>
      <c r="T28" s="162"/>
      <c r="U28" s="66"/>
      <c r="V28" s="67"/>
      <c r="W28" s="68"/>
      <c r="X28" s="242">
        <f>+V28</f>
        <v>0</v>
      </c>
      <c r="Y28" s="265"/>
      <c r="Z28" s="265"/>
    </row>
    <row r="29" spans="1:26" ht="27" customHeight="1">
      <c r="A29" s="171"/>
      <c r="B29" s="172" t="s">
        <v>84</v>
      </c>
      <c r="C29" s="74" t="e">
        <f>+C30+#REF!+#REF!</f>
        <v>#REF!</v>
      </c>
      <c r="D29" s="74" t="e">
        <f>+D30+#REF!+#REF!</f>
        <v>#REF!</v>
      </c>
      <c r="E29" s="74" t="e">
        <f>+E30+#REF!+#REF!</f>
        <v>#REF!</v>
      </c>
      <c r="F29" s="173"/>
      <c r="G29" s="78"/>
      <c r="H29" s="174"/>
      <c r="I29" s="174"/>
      <c r="J29" s="78"/>
      <c r="K29" s="174"/>
      <c r="L29" s="174"/>
      <c r="M29" s="78"/>
      <c r="N29" s="174"/>
      <c r="O29" s="174"/>
      <c r="P29" s="78"/>
      <c r="Q29" s="174"/>
      <c r="R29" s="174"/>
      <c r="S29" s="78"/>
      <c r="T29" s="78"/>
      <c r="U29" s="174"/>
      <c r="V29" s="78"/>
      <c r="W29" s="175" t="s">
        <v>8</v>
      </c>
      <c r="X29" s="74" t="e">
        <f>SUM(X30+#REF!+#REF!)</f>
        <v>#REF!</v>
      </c>
      <c r="Y29" s="265"/>
      <c r="Z29" s="265"/>
    </row>
    <row r="30" spans="1:26" ht="21" customHeight="1" outlineLevel="1">
      <c r="A30" s="97"/>
      <c r="B30" s="176"/>
      <c r="C30" s="113"/>
      <c r="D30" s="113"/>
      <c r="E30" s="113"/>
      <c r="F30" s="177"/>
      <c r="G30" s="178"/>
      <c r="H30" s="178"/>
      <c r="I30" s="178"/>
      <c r="J30" s="178"/>
      <c r="K30" s="178"/>
      <c r="L30" s="178"/>
      <c r="M30" s="130"/>
      <c r="N30" s="178"/>
      <c r="O30" s="178"/>
      <c r="P30" s="130"/>
      <c r="Q30" s="178"/>
      <c r="R30" s="178"/>
      <c r="S30" s="130"/>
      <c r="T30" s="130"/>
      <c r="U30" s="179"/>
      <c r="V30" s="130"/>
      <c r="W30" s="180"/>
      <c r="X30" s="89">
        <f>SUM(X35:X36)</f>
        <v>0</v>
      </c>
      <c r="Y30" s="265"/>
      <c r="Z30" s="358"/>
    </row>
    <row r="31" spans="1:26" ht="21" customHeight="1" outlineLevel="1">
      <c r="A31" s="97"/>
      <c r="B31" s="176"/>
      <c r="C31" s="91"/>
      <c r="D31" s="91"/>
      <c r="E31" s="91"/>
      <c r="F31" s="177"/>
      <c r="G31" s="178"/>
      <c r="H31" s="178"/>
      <c r="I31" s="178"/>
      <c r="J31" s="178"/>
      <c r="K31" s="178"/>
      <c r="L31" s="178"/>
      <c r="M31" s="130"/>
      <c r="N31" s="178"/>
      <c r="O31" s="178"/>
      <c r="P31" s="130"/>
      <c r="Q31" s="178"/>
      <c r="R31" s="178"/>
      <c r="S31" s="130"/>
      <c r="T31" s="130"/>
      <c r="U31" s="179"/>
      <c r="V31" s="130"/>
      <c r="W31" s="180"/>
      <c r="X31" s="89"/>
      <c r="Y31" s="265"/>
      <c r="Z31" s="357"/>
    </row>
    <row r="32" spans="1:26" ht="21" customHeight="1" outlineLevel="1">
      <c r="A32" s="97"/>
      <c r="B32" s="176"/>
      <c r="C32" s="91"/>
      <c r="D32" s="91"/>
      <c r="E32" s="91"/>
      <c r="F32" s="177"/>
      <c r="G32" s="178"/>
      <c r="H32" s="178"/>
      <c r="I32" s="178"/>
      <c r="J32" s="178"/>
      <c r="K32" s="178"/>
      <c r="L32" s="178"/>
      <c r="M32" s="130"/>
      <c r="N32" s="178"/>
      <c r="O32" s="178"/>
      <c r="P32" s="130"/>
      <c r="Q32" s="178"/>
      <c r="R32" s="178"/>
      <c r="S32" s="130"/>
      <c r="T32" s="130"/>
      <c r="U32" s="179"/>
      <c r="V32" s="130"/>
      <c r="W32" s="180"/>
      <c r="X32" s="89"/>
      <c r="Y32" s="265"/>
      <c r="Z32" s="357"/>
    </row>
    <row r="33" spans="1:26" ht="21" customHeight="1" outlineLevel="1">
      <c r="A33" s="171"/>
      <c r="B33" s="328"/>
      <c r="C33" s="91"/>
      <c r="D33" s="91"/>
      <c r="E33" s="91"/>
      <c r="F33" s="177"/>
      <c r="G33" s="178"/>
      <c r="H33" s="178"/>
      <c r="I33" s="178"/>
      <c r="J33" s="178"/>
      <c r="K33" s="178"/>
      <c r="L33" s="178"/>
      <c r="M33" s="130"/>
      <c r="N33" s="178"/>
      <c r="O33" s="178"/>
      <c r="P33" s="130"/>
      <c r="Q33" s="178"/>
      <c r="R33" s="178"/>
      <c r="S33" s="130"/>
      <c r="T33" s="130"/>
      <c r="U33" s="179"/>
      <c r="V33" s="130"/>
      <c r="W33" s="180"/>
      <c r="X33" s="89"/>
      <c r="Y33" s="265"/>
      <c r="Z33" s="357"/>
    </row>
    <row r="34" spans="1:26" ht="21" customHeight="1" outlineLevel="1">
      <c r="A34" s="171"/>
      <c r="B34" s="328"/>
      <c r="C34" s="91"/>
      <c r="D34" s="91"/>
      <c r="E34" s="91"/>
      <c r="F34" s="177"/>
      <c r="G34" s="178"/>
      <c r="H34" s="178"/>
      <c r="I34" s="178"/>
      <c r="J34" s="178"/>
      <c r="K34" s="178"/>
      <c r="L34" s="178"/>
      <c r="M34" s="130"/>
      <c r="N34" s="178"/>
      <c r="O34" s="178"/>
      <c r="P34" s="130"/>
      <c r="Q34" s="178"/>
      <c r="R34" s="178"/>
      <c r="S34" s="130"/>
      <c r="T34" s="130"/>
      <c r="U34" s="179"/>
      <c r="V34" s="130"/>
      <c r="W34" s="180"/>
      <c r="X34" s="89"/>
      <c r="Y34" s="265"/>
      <c r="Z34" s="357"/>
    </row>
    <row r="35" spans="1:26" s="185" customFormat="1" outlineLevel="1">
      <c r="A35" s="329"/>
      <c r="B35" s="328"/>
      <c r="C35" s="104"/>
      <c r="D35" s="104"/>
      <c r="E35" s="104"/>
      <c r="F35" s="129"/>
      <c r="G35" s="64"/>
      <c r="H35" s="64"/>
      <c r="I35" s="64"/>
      <c r="J35" s="64"/>
      <c r="K35" s="64"/>
      <c r="L35" s="64"/>
      <c r="M35" s="105"/>
      <c r="N35" s="64"/>
      <c r="O35" s="64"/>
      <c r="P35" s="105"/>
      <c r="Q35" s="64"/>
      <c r="R35" s="106"/>
      <c r="S35" s="105"/>
      <c r="T35" s="182"/>
      <c r="U35" s="183"/>
      <c r="V35" s="105"/>
      <c r="W35" s="184"/>
      <c r="X35" s="107">
        <f t="shared" ref="X35:X36" si="7">+V35</f>
        <v>0</v>
      </c>
      <c r="Y35" s="273"/>
      <c r="Z35" s="357"/>
    </row>
    <row r="36" spans="1:26" s="185" customFormat="1" outlineLevel="1">
      <c r="A36" s="181"/>
      <c r="B36" s="186"/>
      <c r="C36" s="104"/>
      <c r="D36" s="104"/>
      <c r="E36" s="104"/>
      <c r="F36" s="129"/>
      <c r="G36" s="64"/>
      <c r="H36" s="64"/>
      <c r="I36" s="64"/>
      <c r="J36" s="64"/>
      <c r="K36" s="64"/>
      <c r="L36" s="64"/>
      <c r="M36" s="105"/>
      <c r="N36" s="64"/>
      <c r="O36" s="64"/>
      <c r="P36" s="105"/>
      <c r="Q36" s="64"/>
      <c r="R36" s="106"/>
      <c r="S36" s="105"/>
      <c r="T36" s="182"/>
      <c r="U36" s="183"/>
      <c r="V36" s="105"/>
      <c r="W36" s="184"/>
      <c r="X36" s="107">
        <f t="shared" si="7"/>
        <v>0</v>
      </c>
      <c r="Y36" s="273"/>
      <c r="Z36" s="357"/>
    </row>
    <row r="37" spans="1:26" s="187" customFormat="1" ht="27" customHeight="1">
      <c r="A37" s="37">
        <v>2</v>
      </c>
      <c r="B37" s="38" t="s">
        <v>13</v>
      </c>
      <c r="C37" s="39">
        <f>+C38+C45</f>
        <v>17705400</v>
      </c>
      <c r="D37" s="39">
        <f>+D38+D45</f>
        <v>0</v>
      </c>
      <c r="E37" s="39">
        <f>+E38+E45</f>
        <v>17705400</v>
      </c>
      <c r="F37" s="40"/>
      <c r="G37" s="41"/>
      <c r="H37" s="42"/>
      <c r="I37" s="42"/>
      <c r="J37" s="41"/>
      <c r="K37" s="42"/>
      <c r="L37" s="42"/>
      <c r="M37" s="41"/>
      <c r="N37" s="42"/>
      <c r="O37" s="42"/>
      <c r="P37" s="41"/>
      <c r="Q37" s="42"/>
      <c r="R37" s="42"/>
      <c r="S37" s="41"/>
      <c r="T37" s="41"/>
      <c r="U37" s="42"/>
      <c r="V37" s="41">
        <v>0</v>
      </c>
      <c r="W37" s="43" t="s">
        <v>8</v>
      </c>
      <c r="X37" s="39" t="e">
        <f>SUM(X38+X45)</f>
        <v>#REF!</v>
      </c>
      <c r="Y37" s="274"/>
      <c r="Z37" s="274"/>
    </row>
    <row r="38" spans="1:26" s="165" customFormat="1" ht="26.25" customHeight="1" outlineLevel="1">
      <c r="A38" s="142"/>
      <c r="B38" s="188" t="s">
        <v>85</v>
      </c>
      <c r="C38" s="189">
        <v>12216800</v>
      </c>
      <c r="D38" s="189">
        <v>0</v>
      </c>
      <c r="E38" s="189">
        <f>+C38+D38</f>
        <v>12216800</v>
      </c>
      <c r="F38" s="305"/>
      <c r="G38" s="289"/>
      <c r="H38" s="289"/>
      <c r="I38" s="289"/>
      <c r="J38" s="289"/>
      <c r="K38" s="289"/>
      <c r="L38" s="289"/>
      <c r="M38" s="289"/>
      <c r="N38" s="289"/>
      <c r="O38" s="289"/>
      <c r="P38" s="289"/>
      <c r="Q38" s="289"/>
      <c r="R38" s="289"/>
      <c r="S38" s="289"/>
      <c r="T38" s="289"/>
      <c r="U38" s="289"/>
      <c r="V38" s="306">
        <v>0</v>
      </c>
      <c r="W38" s="307" t="s">
        <v>8</v>
      </c>
      <c r="X38" s="190" t="e">
        <f>SUM(X39+X42+X43+X44+#REF!+#REF!+#REF!+#REF!+#REF!+#REF!+#REF!+#REF!+#REF!+#REF!+#REF!+#REF!+#REF!)</f>
        <v>#REF!</v>
      </c>
      <c r="Y38" s="271"/>
      <c r="Z38" s="363" t="s">
        <v>250</v>
      </c>
    </row>
    <row r="39" spans="1:26" s="165" customFormat="1" outlineLevel="1">
      <c r="A39" s="149"/>
      <c r="B39" s="267"/>
      <c r="C39" s="123"/>
      <c r="D39" s="123"/>
      <c r="E39" s="104"/>
      <c r="F39" s="191"/>
      <c r="G39" s="192"/>
      <c r="H39" s="193"/>
      <c r="I39" s="193"/>
      <c r="J39" s="192"/>
      <c r="K39" s="193"/>
      <c r="L39" s="193"/>
      <c r="M39" s="192"/>
      <c r="N39" s="193"/>
      <c r="O39" s="194"/>
      <c r="P39" s="192"/>
      <c r="Q39" s="193"/>
      <c r="R39" s="110"/>
      <c r="S39" s="192"/>
      <c r="T39" s="193"/>
      <c r="U39" s="195"/>
      <c r="V39" s="192"/>
      <c r="W39" s="196"/>
      <c r="X39" s="125">
        <f t="shared" ref="X39:X44" si="8">+V39</f>
        <v>0</v>
      </c>
      <c r="Y39" s="303"/>
      <c r="Z39" s="271"/>
    </row>
    <row r="40" spans="1:26" s="165" customFormat="1" outlineLevel="1">
      <c r="A40" s="149"/>
      <c r="B40" s="267"/>
      <c r="C40" s="123"/>
      <c r="D40" s="123"/>
      <c r="E40" s="104"/>
      <c r="F40" s="197"/>
      <c r="G40" s="62"/>
      <c r="H40" s="162"/>
      <c r="I40" s="162"/>
      <c r="J40" s="62"/>
      <c r="K40" s="162"/>
      <c r="L40" s="162"/>
      <c r="M40" s="62"/>
      <c r="N40" s="162"/>
      <c r="O40" s="163"/>
      <c r="P40" s="62"/>
      <c r="Q40" s="162"/>
      <c r="R40" s="64"/>
      <c r="S40" s="62"/>
      <c r="T40" s="162"/>
      <c r="U40" s="100"/>
      <c r="V40" s="62"/>
      <c r="W40" s="164"/>
      <c r="X40" s="125"/>
      <c r="Y40" s="303"/>
      <c r="Z40" s="271"/>
    </row>
    <row r="41" spans="1:26" s="165" customFormat="1" outlineLevel="1">
      <c r="A41" s="149"/>
      <c r="B41" s="267"/>
      <c r="C41" s="123"/>
      <c r="D41" s="123"/>
      <c r="E41" s="104"/>
      <c r="F41" s="191"/>
      <c r="G41" s="192"/>
      <c r="H41" s="193"/>
      <c r="I41" s="193"/>
      <c r="J41" s="192"/>
      <c r="K41" s="193"/>
      <c r="L41" s="193"/>
      <c r="M41" s="192"/>
      <c r="N41" s="193"/>
      <c r="O41" s="194"/>
      <c r="P41" s="192"/>
      <c r="Q41" s="193"/>
      <c r="R41" s="110"/>
      <c r="S41" s="192"/>
      <c r="T41" s="193"/>
      <c r="U41" s="195"/>
      <c r="V41" s="192"/>
      <c r="W41" s="196"/>
      <c r="X41" s="125"/>
      <c r="Y41" s="303"/>
      <c r="Z41" s="271"/>
    </row>
    <row r="42" spans="1:26" s="165" customFormat="1" outlineLevel="1">
      <c r="A42" s="149"/>
      <c r="B42" s="267"/>
      <c r="C42" s="123"/>
      <c r="D42" s="123"/>
      <c r="E42" s="104"/>
      <c r="F42" s="197"/>
      <c r="G42" s="62"/>
      <c r="H42" s="162"/>
      <c r="I42" s="162"/>
      <c r="J42" s="62"/>
      <c r="K42" s="162"/>
      <c r="L42" s="162"/>
      <c r="M42" s="62"/>
      <c r="N42" s="162"/>
      <c r="O42" s="163"/>
      <c r="P42" s="62"/>
      <c r="Q42" s="162"/>
      <c r="R42" s="64"/>
      <c r="S42" s="62"/>
      <c r="T42" s="162"/>
      <c r="U42" s="100"/>
      <c r="V42" s="62"/>
      <c r="W42" s="164"/>
      <c r="X42" s="124">
        <f t="shared" si="8"/>
        <v>0</v>
      </c>
      <c r="Y42" s="271"/>
      <c r="Z42" s="271"/>
    </row>
    <row r="43" spans="1:26" s="165" customFormat="1" outlineLevel="1">
      <c r="A43" s="149"/>
      <c r="B43" s="267"/>
      <c r="C43" s="123"/>
      <c r="D43" s="123"/>
      <c r="E43" s="104"/>
      <c r="F43" s="197"/>
      <c r="G43" s="62"/>
      <c r="H43" s="162"/>
      <c r="I43" s="162"/>
      <c r="J43" s="62"/>
      <c r="K43" s="162"/>
      <c r="L43" s="162"/>
      <c r="M43" s="62"/>
      <c r="N43" s="162"/>
      <c r="O43" s="163"/>
      <c r="P43" s="62"/>
      <c r="Q43" s="162"/>
      <c r="R43" s="64"/>
      <c r="S43" s="62"/>
      <c r="T43" s="162"/>
      <c r="U43" s="100"/>
      <c r="V43" s="62"/>
      <c r="W43" s="164"/>
      <c r="X43" s="124">
        <f t="shared" si="8"/>
        <v>0</v>
      </c>
      <c r="Y43" s="271"/>
      <c r="Z43" s="271"/>
    </row>
    <row r="44" spans="1:26" s="165" customFormat="1" outlineLevel="1">
      <c r="A44" s="149"/>
      <c r="B44" s="267"/>
      <c r="C44" s="123"/>
      <c r="D44" s="123"/>
      <c r="E44" s="104"/>
      <c r="F44" s="197"/>
      <c r="G44" s="62"/>
      <c r="H44" s="162"/>
      <c r="I44" s="162"/>
      <c r="J44" s="62"/>
      <c r="K44" s="162"/>
      <c r="L44" s="162"/>
      <c r="M44" s="62"/>
      <c r="N44" s="162"/>
      <c r="O44" s="163"/>
      <c r="P44" s="62"/>
      <c r="Q44" s="162"/>
      <c r="R44" s="64"/>
      <c r="S44" s="62"/>
      <c r="T44" s="162"/>
      <c r="U44" s="100"/>
      <c r="V44" s="62"/>
      <c r="W44" s="164"/>
      <c r="X44" s="124">
        <f t="shared" si="8"/>
        <v>0</v>
      </c>
      <c r="Y44" s="271"/>
      <c r="Z44" s="271"/>
    </row>
    <row r="45" spans="1:26" s="165" customFormat="1" ht="28.5" outlineLevel="1">
      <c r="A45" s="149"/>
      <c r="B45" s="267" t="s">
        <v>86</v>
      </c>
      <c r="C45" s="134">
        <v>5488600</v>
      </c>
      <c r="D45" s="134">
        <v>0</v>
      </c>
      <c r="E45" s="134">
        <f>+C45+D45</f>
        <v>5488600</v>
      </c>
      <c r="F45" s="197"/>
      <c r="G45" s="62"/>
      <c r="H45" s="162"/>
      <c r="I45" s="162"/>
      <c r="J45" s="62"/>
      <c r="K45" s="162"/>
      <c r="L45" s="162"/>
      <c r="M45" s="62"/>
      <c r="N45" s="162"/>
      <c r="O45" s="163"/>
      <c r="P45" s="62"/>
      <c r="Q45" s="162"/>
      <c r="R45" s="163"/>
      <c r="S45" s="62"/>
      <c r="T45" s="162"/>
      <c r="U45" s="100"/>
      <c r="V45" s="135">
        <v>0</v>
      </c>
      <c r="W45" s="168" t="s">
        <v>8</v>
      </c>
      <c r="X45" s="137">
        <f>SUM(X49:X51)</f>
        <v>0</v>
      </c>
      <c r="Y45" s="271"/>
      <c r="Z45" s="364" t="s">
        <v>251</v>
      </c>
    </row>
    <row r="46" spans="1:26" s="165" customFormat="1" outlineLevel="1">
      <c r="A46" s="149"/>
      <c r="B46" s="267"/>
      <c r="C46" s="123"/>
      <c r="D46" s="123"/>
      <c r="E46" s="104"/>
      <c r="F46" s="197"/>
      <c r="G46" s="62"/>
      <c r="H46" s="162"/>
      <c r="I46" s="162"/>
      <c r="J46" s="62"/>
      <c r="K46" s="162"/>
      <c r="L46" s="162"/>
      <c r="M46" s="62"/>
      <c r="N46" s="162"/>
      <c r="O46" s="163"/>
      <c r="P46" s="62"/>
      <c r="Q46" s="162"/>
      <c r="R46" s="64"/>
      <c r="S46" s="62"/>
      <c r="T46" s="162"/>
      <c r="U46" s="100"/>
      <c r="V46" s="62"/>
      <c r="W46" s="164"/>
      <c r="X46" s="124"/>
      <c r="Y46" s="271"/>
      <c r="Z46" s="271"/>
    </row>
    <row r="47" spans="1:26" s="165" customFormat="1" outlineLevel="1">
      <c r="A47" s="149"/>
      <c r="B47" s="267"/>
      <c r="C47" s="123"/>
      <c r="D47" s="123"/>
      <c r="E47" s="104"/>
      <c r="F47" s="197"/>
      <c r="G47" s="62"/>
      <c r="H47" s="162"/>
      <c r="I47" s="162"/>
      <c r="J47" s="62"/>
      <c r="K47" s="162"/>
      <c r="L47" s="162"/>
      <c r="M47" s="62"/>
      <c r="N47" s="162"/>
      <c r="O47" s="163"/>
      <c r="P47" s="62"/>
      <c r="Q47" s="162"/>
      <c r="R47" s="64"/>
      <c r="S47" s="62"/>
      <c r="T47" s="162"/>
      <c r="U47" s="100"/>
      <c r="V47" s="62"/>
      <c r="W47" s="164"/>
      <c r="X47" s="124"/>
      <c r="Y47" s="271"/>
      <c r="Z47" s="271"/>
    </row>
    <row r="48" spans="1:26" s="165" customFormat="1" outlineLevel="1">
      <c r="A48" s="149"/>
      <c r="B48" s="267"/>
      <c r="C48" s="123"/>
      <c r="D48" s="123"/>
      <c r="E48" s="104"/>
      <c r="F48" s="197"/>
      <c r="G48" s="62"/>
      <c r="H48" s="162"/>
      <c r="I48" s="162"/>
      <c r="J48" s="62"/>
      <c r="K48" s="162"/>
      <c r="L48" s="162"/>
      <c r="M48" s="62"/>
      <c r="N48" s="162"/>
      <c r="O48" s="163"/>
      <c r="P48" s="62"/>
      <c r="Q48" s="162"/>
      <c r="R48" s="64"/>
      <c r="S48" s="62"/>
      <c r="T48" s="162"/>
      <c r="U48" s="100"/>
      <c r="V48" s="62"/>
      <c r="W48" s="164"/>
      <c r="X48" s="124"/>
      <c r="Y48" s="271"/>
      <c r="Z48" s="271"/>
    </row>
    <row r="49" spans="1:29" s="165" customFormat="1" outlineLevel="1">
      <c r="A49" s="149"/>
      <c r="B49" s="267"/>
      <c r="C49" s="123"/>
      <c r="D49" s="123"/>
      <c r="E49" s="104"/>
      <c r="F49" s="197"/>
      <c r="G49" s="62"/>
      <c r="H49" s="162"/>
      <c r="I49" s="162"/>
      <c r="J49" s="62"/>
      <c r="K49" s="162"/>
      <c r="L49" s="162"/>
      <c r="M49" s="62"/>
      <c r="N49" s="162"/>
      <c r="O49" s="163"/>
      <c r="P49" s="62"/>
      <c r="Q49" s="162"/>
      <c r="R49" s="64"/>
      <c r="S49" s="62"/>
      <c r="T49" s="162"/>
      <c r="U49" s="100"/>
      <c r="V49" s="62"/>
      <c r="W49" s="164"/>
      <c r="X49" s="124"/>
      <c r="Y49" s="271"/>
      <c r="Z49" s="271"/>
    </row>
    <row r="50" spans="1:29" s="165" customFormat="1" outlineLevel="1">
      <c r="A50" s="149"/>
      <c r="B50" s="267"/>
      <c r="C50" s="123"/>
      <c r="D50" s="123"/>
      <c r="E50" s="104"/>
      <c r="F50" s="197"/>
      <c r="G50" s="62"/>
      <c r="H50" s="162"/>
      <c r="I50" s="162"/>
      <c r="J50" s="62"/>
      <c r="K50" s="162"/>
      <c r="L50" s="162"/>
      <c r="M50" s="62"/>
      <c r="N50" s="162"/>
      <c r="O50" s="163"/>
      <c r="P50" s="62"/>
      <c r="Q50" s="162"/>
      <c r="R50" s="64"/>
      <c r="S50" s="62"/>
      <c r="T50" s="162"/>
      <c r="U50" s="100"/>
      <c r="V50" s="62"/>
      <c r="W50" s="164"/>
      <c r="X50" s="124"/>
      <c r="Y50" s="271"/>
      <c r="Z50" s="271"/>
    </row>
    <row r="51" spans="1:29" s="165" customFormat="1" outlineLevel="1">
      <c r="A51" s="142"/>
      <c r="B51" s="188"/>
      <c r="C51" s="123"/>
      <c r="D51" s="123"/>
      <c r="E51" s="104"/>
      <c r="F51" s="334"/>
      <c r="G51" s="282"/>
      <c r="H51" s="283"/>
      <c r="I51" s="283"/>
      <c r="J51" s="282"/>
      <c r="K51" s="283"/>
      <c r="L51" s="283"/>
      <c r="M51" s="282"/>
      <c r="N51" s="283"/>
      <c r="O51" s="331"/>
      <c r="P51" s="282"/>
      <c r="Q51" s="283"/>
      <c r="R51" s="94"/>
      <c r="S51" s="282"/>
      <c r="T51" s="283"/>
      <c r="U51" s="332"/>
      <c r="V51" s="282"/>
      <c r="W51" s="333"/>
      <c r="X51" s="143"/>
      <c r="Y51" s="304"/>
      <c r="Z51" s="304"/>
    </row>
    <row r="52" spans="1:29" s="165" customFormat="1" ht="84.75" customHeight="1" outlineLevel="1">
      <c r="A52" s="337" t="s">
        <v>233</v>
      </c>
      <c r="B52" s="335"/>
      <c r="C52" s="192"/>
      <c r="D52" s="192"/>
      <c r="E52" s="308"/>
      <c r="F52" s="336"/>
      <c r="G52" s="282"/>
      <c r="H52" s="283"/>
      <c r="I52" s="283"/>
      <c r="J52" s="282"/>
      <c r="K52" s="283"/>
      <c r="L52" s="283"/>
      <c r="M52" s="282"/>
      <c r="N52" s="283"/>
      <c r="O52" s="331"/>
      <c r="P52" s="282"/>
      <c r="Q52" s="283"/>
      <c r="R52" s="94"/>
      <c r="S52" s="282"/>
      <c r="T52" s="283"/>
      <c r="U52" s="332"/>
      <c r="V52" s="282"/>
      <c r="W52" s="283"/>
      <c r="X52" s="282"/>
      <c r="Y52" s="281"/>
      <c r="Z52" s="281"/>
    </row>
    <row r="53" spans="1:29" s="165" customFormat="1" ht="71.25" customHeight="1" outlineLevel="1">
      <c r="A53" s="362" t="s">
        <v>230</v>
      </c>
      <c r="B53" s="362"/>
      <c r="C53" s="362"/>
      <c r="D53" s="362"/>
      <c r="E53" s="362"/>
      <c r="F53" s="362"/>
      <c r="G53" s="362"/>
      <c r="H53" s="362"/>
      <c r="I53" s="362"/>
      <c r="J53" s="362"/>
      <c r="K53" s="362"/>
      <c r="L53" s="362"/>
      <c r="M53" s="362"/>
      <c r="N53" s="362"/>
      <c r="O53" s="362"/>
      <c r="P53" s="362"/>
      <c r="Q53" s="362"/>
      <c r="R53" s="362"/>
      <c r="S53" s="362"/>
      <c r="T53" s="362"/>
      <c r="U53" s="362"/>
      <c r="V53" s="362"/>
      <c r="W53" s="362"/>
      <c r="X53" s="362"/>
      <c r="Y53" s="362"/>
      <c r="Z53" s="362"/>
    </row>
    <row r="54" spans="1:29" hidden="1" outlineLevel="1">
      <c r="A54" s="97"/>
      <c r="B54" s="90"/>
      <c r="C54" s="98"/>
      <c r="D54" s="98"/>
      <c r="E54" s="98"/>
      <c r="F54" s="296" t="s">
        <v>201</v>
      </c>
      <c r="G54" s="282"/>
      <c r="H54" s="283"/>
      <c r="I54" s="284"/>
      <c r="J54" s="282"/>
      <c r="K54" s="283"/>
      <c r="L54" s="284"/>
      <c r="M54" s="282"/>
      <c r="N54" s="283"/>
      <c r="O54" s="284"/>
      <c r="P54" s="297"/>
      <c r="Q54" s="298" t="s">
        <v>26</v>
      </c>
      <c r="R54" s="239" t="s">
        <v>19</v>
      </c>
      <c r="S54" s="297"/>
      <c r="T54" s="299" t="s">
        <v>8</v>
      </c>
      <c r="U54" s="240" t="s">
        <v>22</v>
      </c>
      <c r="V54" s="300">
        <f>SUM(P54*S54)</f>
        <v>0</v>
      </c>
      <c r="W54" s="301" t="s">
        <v>8</v>
      </c>
      <c r="X54" s="242"/>
      <c r="Y54" s="265"/>
      <c r="Z54" s="265"/>
    </row>
    <row r="55" spans="1:29" ht="84" outlineLevel="1">
      <c r="A55" s="111"/>
      <c r="B55" s="112" t="s">
        <v>27</v>
      </c>
      <c r="C55" s="107">
        <v>4880000</v>
      </c>
      <c r="D55" s="107">
        <v>4865000</v>
      </c>
      <c r="E55" s="107">
        <f>+C55+D55</f>
        <v>9745000</v>
      </c>
      <c r="F55" s="296" t="s">
        <v>28</v>
      </c>
      <c r="G55" s="93"/>
      <c r="H55" s="284"/>
      <c r="I55" s="284"/>
      <c r="J55" s="93"/>
      <c r="K55" s="284"/>
      <c r="L55" s="284"/>
      <c r="M55" s="93"/>
      <c r="N55" s="284"/>
      <c r="O55" s="311"/>
      <c r="P55" s="308">
        <f>6082+18</f>
        <v>6100</v>
      </c>
      <c r="Q55" s="312" t="s">
        <v>25</v>
      </c>
      <c r="R55" s="312" t="s">
        <v>19</v>
      </c>
      <c r="S55" s="308">
        <v>800</v>
      </c>
      <c r="T55" s="312" t="s">
        <v>8</v>
      </c>
      <c r="U55" s="309" t="s">
        <v>22</v>
      </c>
      <c r="V55" s="308">
        <f>SUM(P55*S55)</f>
        <v>4880000</v>
      </c>
      <c r="W55" s="310" t="s">
        <v>8</v>
      </c>
      <c r="X55" s="246">
        <f>+V55</f>
        <v>4880000</v>
      </c>
      <c r="Y55" s="268"/>
      <c r="Z55" s="270" t="s">
        <v>211</v>
      </c>
    </row>
    <row r="56" spans="1:29" ht="63" outlineLevel="1">
      <c r="A56" s="118"/>
      <c r="B56" s="112" t="s">
        <v>29</v>
      </c>
      <c r="C56" s="113">
        <f>SUM(C57)</f>
        <v>30000000</v>
      </c>
      <c r="D56" s="113" t="e">
        <f>+#REF!+#REF!</f>
        <v>#REF!</v>
      </c>
      <c r="E56" s="113" t="e">
        <f>+#REF!+#REF!</f>
        <v>#REF!</v>
      </c>
      <c r="F56" s="114"/>
      <c r="G56" s="93"/>
      <c r="H56" s="94"/>
      <c r="I56" s="94"/>
      <c r="J56" s="93"/>
      <c r="K56" s="94"/>
      <c r="L56" s="94"/>
      <c r="M56" s="93"/>
      <c r="N56" s="94"/>
      <c r="O56" s="117"/>
      <c r="P56" s="93"/>
      <c r="Q56" s="94"/>
      <c r="R56" s="117"/>
      <c r="S56" s="93"/>
      <c r="T56" s="94"/>
      <c r="U56" s="119"/>
      <c r="V56" s="95" t="e">
        <f>SUM(V57+V59+V60+V61+#REF!+#REF!+#REF!+#REF!+V62)</f>
        <v>#REF!</v>
      </c>
      <c r="W56" s="96" t="s">
        <v>8</v>
      </c>
      <c r="X56" s="89" t="e">
        <f>+#REF!+#REF!</f>
        <v>#REF!</v>
      </c>
      <c r="Y56" s="265"/>
      <c r="Z56" s="265"/>
      <c r="AA56" s="319"/>
    </row>
    <row r="57" spans="1:29" ht="84" outlineLevel="1">
      <c r="A57" s="118"/>
      <c r="B57" s="115"/>
      <c r="C57" s="104">
        <v>30000000</v>
      </c>
      <c r="D57" s="104"/>
      <c r="E57" s="104"/>
      <c r="F57" s="294" t="s">
        <v>222</v>
      </c>
      <c r="G57" s="105"/>
      <c r="H57" s="64"/>
      <c r="I57" s="64"/>
      <c r="J57" s="62"/>
      <c r="K57" s="63"/>
      <c r="L57" s="63"/>
      <c r="M57" s="62">
        <v>15</v>
      </c>
      <c r="N57" s="322" t="s">
        <v>18</v>
      </c>
      <c r="O57" s="63" t="s">
        <v>19</v>
      </c>
      <c r="P57" s="62">
        <v>30</v>
      </c>
      <c r="Q57" s="162" t="s">
        <v>26</v>
      </c>
      <c r="R57" s="169" t="s">
        <v>19</v>
      </c>
      <c r="S57" s="105">
        <v>5700</v>
      </c>
      <c r="T57" s="169" t="s">
        <v>8</v>
      </c>
      <c r="U57" s="66" t="s">
        <v>22</v>
      </c>
      <c r="V57" s="105">
        <f>SUM(M57*P57*S57)</f>
        <v>2565000</v>
      </c>
      <c r="W57" s="102" t="s">
        <v>8</v>
      </c>
      <c r="X57" s="245">
        <f>+V57</f>
        <v>2565000</v>
      </c>
      <c r="Y57" s="265"/>
      <c r="Z57" s="270" t="s">
        <v>227</v>
      </c>
      <c r="AA57" s="320"/>
      <c r="AC57" s="320"/>
    </row>
    <row r="58" spans="1:29" ht="105" hidden="1" outlineLevel="1">
      <c r="A58" s="118"/>
      <c r="B58" s="115"/>
      <c r="C58" s="104"/>
      <c r="D58" s="104"/>
      <c r="E58" s="104"/>
      <c r="F58" s="294" t="s">
        <v>217</v>
      </c>
      <c r="G58" s="243"/>
      <c r="H58" s="239"/>
      <c r="I58" s="239"/>
      <c r="J58" s="297"/>
      <c r="K58" s="299"/>
      <c r="L58" s="299"/>
      <c r="M58" s="297">
        <v>14</v>
      </c>
      <c r="N58" s="321" t="s">
        <v>18</v>
      </c>
      <c r="O58" s="299" t="s">
        <v>19</v>
      </c>
      <c r="P58" s="297">
        <v>30</v>
      </c>
      <c r="Q58" s="299" t="s">
        <v>26</v>
      </c>
      <c r="R58" s="239" t="s">
        <v>19</v>
      </c>
      <c r="S58" s="243">
        <v>5700</v>
      </c>
      <c r="T58" s="239" t="s">
        <v>8</v>
      </c>
      <c r="U58" s="240" t="s">
        <v>22</v>
      </c>
      <c r="V58" s="243">
        <f>SUM(M58*P58*S58)</f>
        <v>2394000</v>
      </c>
      <c r="W58" s="244" t="s">
        <v>8</v>
      </c>
      <c r="X58" s="323"/>
      <c r="Y58" s="324"/>
      <c r="Z58" s="317" t="s">
        <v>219</v>
      </c>
      <c r="AA58" s="320"/>
    </row>
    <row r="59" spans="1:29" ht="84" outlineLevel="1">
      <c r="A59" s="118"/>
      <c r="B59" s="115"/>
      <c r="C59" s="104"/>
      <c r="D59" s="104"/>
      <c r="E59" s="104"/>
      <c r="F59" s="294" t="s">
        <v>223</v>
      </c>
      <c r="G59" s="105"/>
      <c r="H59" s="64"/>
      <c r="I59" s="64"/>
      <c r="J59" s="62">
        <v>14</v>
      </c>
      <c r="K59" s="318" t="s">
        <v>18</v>
      </c>
      <c r="L59" s="63" t="s">
        <v>19</v>
      </c>
      <c r="M59" s="62">
        <v>20</v>
      </c>
      <c r="N59" s="63" t="s">
        <v>20</v>
      </c>
      <c r="O59" s="63" t="s">
        <v>19</v>
      </c>
      <c r="P59" s="62">
        <v>30</v>
      </c>
      <c r="Q59" s="63" t="s">
        <v>21</v>
      </c>
      <c r="R59" s="63" t="s">
        <v>19</v>
      </c>
      <c r="S59" s="62">
        <v>240</v>
      </c>
      <c r="T59" s="63" t="s">
        <v>8</v>
      </c>
      <c r="U59" s="100" t="s">
        <v>22</v>
      </c>
      <c r="V59" s="62">
        <f>SUM(J59*M59*P59*S59)</f>
        <v>2016000</v>
      </c>
      <c r="W59" s="102" t="s">
        <v>8</v>
      </c>
      <c r="X59" s="245">
        <f>+V59</f>
        <v>2016000</v>
      </c>
      <c r="Y59" s="265"/>
      <c r="Z59" s="265" t="s">
        <v>206</v>
      </c>
    </row>
    <row r="60" spans="1:29" ht="126" outlineLevel="1">
      <c r="A60" s="118"/>
      <c r="B60" s="115"/>
      <c r="C60" s="104"/>
      <c r="D60" s="104"/>
      <c r="E60" s="104"/>
      <c r="F60" s="294" t="s">
        <v>224</v>
      </c>
      <c r="G60" s="105"/>
      <c r="H60" s="64"/>
      <c r="I60" s="64"/>
      <c r="J60" s="105"/>
      <c r="K60" s="64"/>
      <c r="L60" s="64"/>
      <c r="M60" s="105"/>
      <c r="N60" s="64"/>
      <c r="O60" s="106"/>
      <c r="P60" s="105">
        <v>10</v>
      </c>
      <c r="Q60" s="64" t="s">
        <v>212</v>
      </c>
      <c r="R60" s="64" t="s">
        <v>19</v>
      </c>
      <c r="S60" s="105">
        <v>300000</v>
      </c>
      <c r="T60" s="64" t="s">
        <v>8</v>
      </c>
      <c r="U60" s="66" t="s">
        <v>22</v>
      </c>
      <c r="V60" s="105">
        <f>SUM(P60*S60)</f>
        <v>3000000</v>
      </c>
      <c r="W60" s="102" t="s">
        <v>8</v>
      </c>
      <c r="X60" s="245">
        <f>+V60</f>
        <v>3000000</v>
      </c>
      <c r="Y60" s="265"/>
      <c r="Z60" s="270" t="s">
        <v>213</v>
      </c>
    </row>
    <row r="61" spans="1:29" ht="63" outlineLevel="1">
      <c r="A61" s="118"/>
      <c r="B61" s="115"/>
      <c r="C61" s="104"/>
      <c r="D61" s="104"/>
      <c r="E61" s="104"/>
      <c r="F61" s="294" t="s">
        <v>225</v>
      </c>
      <c r="G61" s="105"/>
      <c r="H61" s="64"/>
      <c r="I61" s="64"/>
      <c r="J61" s="105"/>
      <c r="K61" s="64"/>
      <c r="L61" s="64"/>
      <c r="M61" s="105"/>
      <c r="N61" s="64"/>
      <c r="O61" s="64"/>
      <c r="P61" s="105">
        <v>40000</v>
      </c>
      <c r="Q61" s="64" t="s">
        <v>25</v>
      </c>
      <c r="R61" s="64" t="s">
        <v>19</v>
      </c>
      <c r="S61" s="105">
        <v>300</v>
      </c>
      <c r="T61" s="64" t="s">
        <v>8</v>
      </c>
      <c r="U61" s="66" t="s">
        <v>22</v>
      </c>
      <c r="V61" s="105">
        <f>SUM(P61*S61)</f>
        <v>12000000</v>
      </c>
      <c r="W61" s="102" t="s">
        <v>8</v>
      </c>
      <c r="X61" s="245">
        <f>+V61</f>
        <v>12000000</v>
      </c>
      <c r="Y61" s="265"/>
      <c r="Z61" s="270" t="s">
        <v>214</v>
      </c>
    </row>
    <row r="62" spans="1:29" ht="63" outlineLevel="1">
      <c r="A62" s="118"/>
      <c r="B62" s="115"/>
      <c r="C62" s="104"/>
      <c r="D62" s="104"/>
      <c r="E62" s="104"/>
      <c r="F62" s="294" t="s">
        <v>226</v>
      </c>
      <c r="G62" s="105"/>
      <c r="H62" s="64"/>
      <c r="I62" s="64"/>
      <c r="J62" s="105"/>
      <c r="K62" s="64"/>
      <c r="L62" s="64"/>
      <c r="M62" s="105"/>
      <c r="N62" s="64"/>
      <c r="O62" s="106"/>
      <c r="P62" s="105">
        <v>20000</v>
      </c>
      <c r="Q62" s="64" t="s">
        <v>25</v>
      </c>
      <c r="R62" s="64" t="s">
        <v>19</v>
      </c>
      <c r="S62" s="105">
        <v>200</v>
      </c>
      <c r="T62" s="64" t="s">
        <v>8</v>
      </c>
      <c r="U62" s="66" t="s">
        <v>22</v>
      </c>
      <c r="V62" s="105">
        <f>SUM(P62*S62)</f>
        <v>4000000</v>
      </c>
      <c r="W62" s="102" t="s">
        <v>8</v>
      </c>
      <c r="X62" s="245">
        <f>+V62</f>
        <v>4000000</v>
      </c>
      <c r="Y62" s="265"/>
      <c r="Z62" s="270" t="s">
        <v>215</v>
      </c>
    </row>
    <row r="63" spans="1:29" ht="63" outlineLevel="1">
      <c r="A63" s="118"/>
      <c r="B63" s="112" t="s">
        <v>30</v>
      </c>
      <c r="C63" s="113">
        <v>1088950</v>
      </c>
      <c r="D63" s="113">
        <v>1216250</v>
      </c>
      <c r="E63" s="113">
        <f>+C63+D63</f>
        <v>2305200</v>
      </c>
      <c r="F63" s="313" t="s">
        <v>198</v>
      </c>
      <c r="G63" s="93"/>
      <c r="H63" s="284"/>
      <c r="I63" s="284"/>
      <c r="J63" s="93"/>
      <c r="K63" s="284"/>
      <c r="L63" s="284"/>
      <c r="M63" s="93"/>
      <c r="N63" s="284"/>
      <c r="O63" s="311"/>
      <c r="P63" s="93"/>
      <c r="Q63" s="284"/>
      <c r="R63" s="311"/>
      <c r="S63" s="93"/>
      <c r="T63" s="284"/>
      <c r="U63" s="119"/>
      <c r="V63" s="95">
        <f>SUM(V64+V65+V66+V67)</f>
        <v>1088950</v>
      </c>
      <c r="W63" s="96" t="s">
        <v>8</v>
      </c>
      <c r="X63" s="238">
        <f>SUM(X64+X65+X66)</f>
        <v>1084200</v>
      </c>
      <c r="Y63" s="291"/>
      <c r="Z63" s="265"/>
    </row>
    <row r="64" spans="1:29" outlineLevel="1">
      <c r="A64" s="118"/>
      <c r="B64" s="115"/>
      <c r="C64" s="123"/>
      <c r="D64" s="123"/>
      <c r="E64" s="123"/>
      <c r="F64" s="99" t="s">
        <v>31</v>
      </c>
      <c r="G64" s="62">
        <v>13</v>
      </c>
      <c r="H64" s="63" t="s">
        <v>32</v>
      </c>
      <c r="I64" s="64" t="s">
        <v>19</v>
      </c>
      <c r="J64" s="62">
        <v>4</v>
      </c>
      <c r="K64" s="63" t="s">
        <v>20</v>
      </c>
      <c r="L64" s="64" t="s">
        <v>19</v>
      </c>
      <c r="M64" s="62">
        <v>5</v>
      </c>
      <c r="N64" s="63" t="s">
        <v>21</v>
      </c>
      <c r="O64" s="64" t="s">
        <v>19</v>
      </c>
      <c r="P64" s="62">
        <v>3</v>
      </c>
      <c r="Q64" s="65" t="s">
        <v>23</v>
      </c>
      <c r="R64" s="64" t="s">
        <v>19</v>
      </c>
      <c r="S64" s="62">
        <v>240</v>
      </c>
      <c r="T64" s="63" t="s">
        <v>8</v>
      </c>
      <c r="U64" s="66" t="s">
        <v>22</v>
      </c>
      <c r="V64" s="62">
        <f>SUM(G64*J64*M64*P64*S64)</f>
        <v>187200</v>
      </c>
      <c r="W64" s="120" t="s">
        <v>8</v>
      </c>
      <c r="X64" s="124">
        <f>+V64</f>
        <v>187200</v>
      </c>
      <c r="Y64" s="265"/>
      <c r="Z64" s="265"/>
    </row>
    <row r="65" spans="1:27" outlineLevel="1">
      <c r="A65" s="118"/>
      <c r="B65" s="115"/>
      <c r="C65" s="123"/>
      <c r="D65" s="123"/>
      <c r="E65" s="123"/>
      <c r="F65" s="99" t="s">
        <v>33</v>
      </c>
      <c r="G65" s="62">
        <v>13</v>
      </c>
      <c r="H65" s="63" t="s">
        <v>32</v>
      </c>
      <c r="I65" s="64" t="s">
        <v>19</v>
      </c>
      <c r="J65" s="62">
        <v>4</v>
      </c>
      <c r="K65" s="63" t="s">
        <v>20</v>
      </c>
      <c r="L65" s="64" t="s">
        <v>19</v>
      </c>
      <c r="M65" s="62">
        <v>5</v>
      </c>
      <c r="N65" s="63" t="s">
        <v>21</v>
      </c>
      <c r="O65" s="64" t="s">
        <v>19</v>
      </c>
      <c r="P65" s="62">
        <v>3</v>
      </c>
      <c r="Q65" s="65" t="s">
        <v>23</v>
      </c>
      <c r="R65" s="64" t="s">
        <v>19</v>
      </c>
      <c r="S65" s="62">
        <v>750</v>
      </c>
      <c r="T65" s="63" t="s">
        <v>8</v>
      </c>
      <c r="U65" s="66" t="s">
        <v>22</v>
      </c>
      <c r="V65" s="62">
        <f>SUM(G65*J65*M65*P65*S65)</f>
        <v>585000</v>
      </c>
      <c r="W65" s="120" t="s">
        <v>8</v>
      </c>
      <c r="X65" s="124">
        <f>+V65</f>
        <v>585000</v>
      </c>
      <c r="Y65" s="265"/>
      <c r="Z65" s="265"/>
    </row>
    <row r="66" spans="1:27" outlineLevel="1">
      <c r="A66" s="118"/>
      <c r="B66" s="115"/>
      <c r="C66" s="123"/>
      <c r="D66" s="125"/>
      <c r="E66" s="125"/>
      <c r="F66" s="108" t="s">
        <v>34</v>
      </c>
      <c r="G66" s="126">
        <v>13</v>
      </c>
      <c r="H66" s="127" t="s">
        <v>32</v>
      </c>
      <c r="I66" s="109" t="s">
        <v>19</v>
      </c>
      <c r="J66" s="126">
        <v>4</v>
      </c>
      <c r="K66" s="127" t="s">
        <v>20</v>
      </c>
      <c r="L66" s="109" t="s">
        <v>19</v>
      </c>
      <c r="M66" s="126">
        <v>5</v>
      </c>
      <c r="N66" s="127" t="s">
        <v>21</v>
      </c>
      <c r="O66" s="109" t="s">
        <v>19</v>
      </c>
      <c r="P66" s="126">
        <v>3</v>
      </c>
      <c r="Q66" s="128" t="s">
        <v>23</v>
      </c>
      <c r="R66" s="109" t="s">
        <v>19</v>
      </c>
      <c r="S66" s="126">
        <v>400</v>
      </c>
      <c r="T66" s="127" t="s">
        <v>8</v>
      </c>
      <c r="U66" s="116" t="s">
        <v>22</v>
      </c>
      <c r="V66" s="126">
        <f>SUM(G66*J66*M66*P66*S66)</f>
        <v>312000</v>
      </c>
      <c r="W66" s="122" t="s">
        <v>8</v>
      </c>
      <c r="X66" s="124">
        <f>+V66</f>
        <v>312000</v>
      </c>
      <c r="Y66" s="265"/>
      <c r="Z66" s="265"/>
    </row>
    <row r="67" spans="1:27" outlineLevel="1">
      <c r="A67" s="97"/>
      <c r="B67" s="90"/>
      <c r="C67" s="98"/>
      <c r="D67" s="98"/>
      <c r="E67" s="98"/>
      <c r="F67" s="296" t="s">
        <v>201</v>
      </c>
      <c r="G67" s="282"/>
      <c r="H67" s="283"/>
      <c r="I67" s="284"/>
      <c r="J67" s="282"/>
      <c r="K67" s="283"/>
      <c r="L67" s="284"/>
      <c r="M67" s="282"/>
      <c r="N67" s="283"/>
      <c r="O67" s="284"/>
      <c r="P67" s="62"/>
      <c r="Q67" s="295"/>
      <c r="R67" s="169"/>
      <c r="S67" s="62">
        <v>4750</v>
      </c>
      <c r="T67" s="162" t="s">
        <v>8</v>
      </c>
      <c r="U67" s="66" t="s">
        <v>22</v>
      </c>
      <c r="V67" s="67">
        <f>SUM(S67)</f>
        <v>4750</v>
      </c>
      <c r="W67" s="68" t="s">
        <v>8</v>
      </c>
      <c r="X67" s="242"/>
      <c r="Y67" s="265"/>
      <c r="Z67" s="265"/>
    </row>
    <row r="68" spans="1:27" s="80" customFormat="1" ht="84">
      <c r="A68" s="81"/>
      <c r="B68" s="293" t="s">
        <v>35</v>
      </c>
      <c r="C68" s="89">
        <f>SUM(C69+C77+C85+C92+C99)</f>
        <v>18102950</v>
      </c>
      <c r="D68" s="83">
        <f>SUM(D69+D77+D85+D92+D99)</f>
        <v>7810750</v>
      </c>
      <c r="E68" s="83">
        <f>SUM(E69+E77+E85+E92+E99)</f>
        <v>25913700</v>
      </c>
      <c r="F68" s="84"/>
      <c r="G68" s="85"/>
      <c r="H68" s="86"/>
      <c r="I68" s="86"/>
      <c r="J68" s="85"/>
      <c r="K68" s="86"/>
      <c r="L68" s="86"/>
      <c r="M68" s="85"/>
      <c r="N68" s="86"/>
      <c r="O68" s="86"/>
      <c r="P68" s="85"/>
      <c r="Q68" s="86"/>
      <c r="R68" s="86"/>
      <c r="S68" s="85"/>
      <c r="T68" s="85"/>
      <c r="U68" s="86"/>
      <c r="V68" s="87">
        <f>SUM(V69+V77+V85+V92+V99)</f>
        <v>18102950</v>
      </c>
      <c r="W68" s="88" t="s">
        <v>8</v>
      </c>
      <c r="X68" s="89" t="e">
        <f>SUM(X69+X77+X85+X92+X99)</f>
        <v>#REF!</v>
      </c>
      <c r="Y68" s="269"/>
      <c r="Z68" s="269"/>
    </row>
    <row r="69" spans="1:27" s="80" customFormat="1" ht="63">
      <c r="A69" s="81"/>
      <c r="B69" s="115" t="s">
        <v>36</v>
      </c>
      <c r="C69" s="91">
        <f t="shared" ref="C69:E69" si="9">SUM(C70+C71)</f>
        <v>5967200</v>
      </c>
      <c r="D69" s="91">
        <f t="shared" si="9"/>
        <v>0</v>
      </c>
      <c r="E69" s="91">
        <f t="shared" si="9"/>
        <v>5967200</v>
      </c>
      <c r="F69" s="129"/>
      <c r="G69" s="105"/>
      <c r="H69" s="64"/>
      <c r="I69" s="64"/>
      <c r="J69" s="105"/>
      <c r="K69" s="64"/>
      <c r="L69" s="64"/>
      <c r="M69" s="105"/>
      <c r="N69" s="64"/>
      <c r="O69" s="64"/>
      <c r="P69" s="105"/>
      <c r="Q69" s="64"/>
      <c r="R69" s="64"/>
      <c r="S69" s="105"/>
      <c r="T69" s="105"/>
      <c r="U69" s="64"/>
      <c r="V69" s="130">
        <f>SUM(V70+V71)</f>
        <v>5967200</v>
      </c>
      <c r="W69" s="120" t="s">
        <v>8</v>
      </c>
      <c r="X69" s="89">
        <f>SUM(X70+X71)</f>
        <v>5967200</v>
      </c>
      <c r="Y69" s="269"/>
      <c r="Z69" s="269"/>
    </row>
    <row r="70" spans="1:27" s="132" customFormat="1" ht="84" outlineLevel="1">
      <c r="A70" s="131"/>
      <c r="B70" s="115" t="s">
        <v>37</v>
      </c>
      <c r="C70" s="123">
        <v>2587200</v>
      </c>
      <c r="D70" s="123">
        <v>0</v>
      </c>
      <c r="E70" s="123">
        <f>+C70+D70</f>
        <v>2587200</v>
      </c>
      <c r="F70" s="99" t="s">
        <v>38</v>
      </c>
      <c r="G70" s="62">
        <v>14</v>
      </c>
      <c r="H70" s="63" t="s">
        <v>32</v>
      </c>
      <c r="I70" s="64" t="s">
        <v>19</v>
      </c>
      <c r="J70" s="62">
        <v>5</v>
      </c>
      <c r="K70" s="63" t="s">
        <v>20</v>
      </c>
      <c r="L70" s="64" t="s">
        <v>19</v>
      </c>
      <c r="M70" s="62">
        <v>154</v>
      </c>
      <c r="N70" s="63" t="s">
        <v>26</v>
      </c>
      <c r="O70" s="64" t="s">
        <v>19</v>
      </c>
      <c r="P70" s="62"/>
      <c r="Q70" s="65"/>
      <c r="R70" s="64"/>
      <c r="S70" s="62">
        <v>240</v>
      </c>
      <c r="T70" s="63" t="s">
        <v>8</v>
      </c>
      <c r="U70" s="66" t="s">
        <v>22</v>
      </c>
      <c r="V70" s="62">
        <f>SUM(G70*J70*M70*S70)</f>
        <v>2587200</v>
      </c>
      <c r="W70" s="120" t="s">
        <v>8</v>
      </c>
      <c r="X70" s="124">
        <f>+V70</f>
        <v>2587200</v>
      </c>
      <c r="Y70" s="270"/>
      <c r="Z70" s="270" t="s">
        <v>206</v>
      </c>
    </row>
    <row r="71" spans="1:27" s="132" customFormat="1" ht="42" customHeight="1" outlineLevel="1">
      <c r="A71" s="131"/>
      <c r="B71" s="166" t="s">
        <v>39</v>
      </c>
      <c r="C71" s="123">
        <v>3380000</v>
      </c>
      <c r="D71" s="123">
        <v>0</v>
      </c>
      <c r="E71" s="123">
        <f>+C71+D71</f>
        <v>3380000</v>
      </c>
      <c r="F71" s="294"/>
      <c r="G71" s="62"/>
      <c r="H71" s="162"/>
      <c r="I71" s="169"/>
      <c r="J71" s="62"/>
      <c r="K71" s="162"/>
      <c r="L71" s="169"/>
      <c r="M71" s="62"/>
      <c r="N71" s="162"/>
      <c r="O71" s="169"/>
      <c r="P71" s="62"/>
      <c r="Q71" s="295"/>
      <c r="R71" s="169"/>
      <c r="S71" s="62"/>
      <c r="T71" s="162"/>
      <c r="U71" s="66"/>
      <c r="V71" s="62">
        <f>SUM(V72+V73+V74+V75+V76)</f>
        <v>3380000</v>
      </c>
      <c r="W71" s="170" t="s">
        <v>8</v>
      </c>
      <c r="X71" s="124">
        <f>SUM(X72+X73+X74+X75+X76)</f>
        <v>3380000</v>
      </c>
      <c r="Y71" s="270"/>
      <c r="Z71" s="270"/>
    </row>
    <row r="72" spans="1:27" s="132" customFormat="1" ht="42" outlineLevel="1">
      <c r="A72" s="131"/>
      <c r="B72" s="166"/>
      <c r="C72" s="123"/>
      <c r="D72" s="123"/>
      <c r="E72" s="123"/>
      <c r="F72" s="280" t="s">
        <v>190</v>
      </c>
      <c r="G72" s="62">
        <v>600</v>
      </c>
      <c r="H72" s="162" t="s">
        <v>40</v>
      </c>
      <c r="I72" s="169" t="s">
        <v>19</v>
      </c>
      <c r="J72" s="62"/>
      <c r="K72" s="162"/>
      <c r="L72" s="169"/>
      <c r="M72" s="62"/>
      <c r="N72" s="162"/>
      <c r="O72" s="169"/>
      <c r="P72" s="62">
        <v>3</v>
      </c>
      <c r="Q72" s="295" t="s">
        <v>23</v>
      </c>
      <c r="R72" s="169"/>
      <c r="S72" s="62">
        <v>2500</v>
      </c>
      <c r="T72" s="162" t="s">
        <v>8</v>
      </c>
      <c r="U72" s="66" t="s">
        <v>22</v>
      </c>
      <c r="V72" s="62">
        <f>G72*S72</f>
        <v>1500000</v>
      </c>
      <c r="W72" s="170" t="s">
        <v>8</v>
      </c>
      <c r="X72" s="124">
        <f>+V72</f>
        <v>1500000</v>
      </c>
      <c r="Y72" s="270"/>
      <c r="Z72" s="354" t="s">
        <v>218</v>
      </c>
    </row>
    <row r="73" spans="1:27" s="132" customFormat="1" outlineLevel="1">
      <c r="A73" s="131"/>
      <c r="B73" s="166"/>
      <c r="C73" s="123"/>
      <c r="D73" s="123"/>
      <c r="E73" s="123"/>
      <c r="F73" s="316" t="s">
        <v>81</v>
      </c>
      <c r="G73" s="62">
        <v>600</v>
      </c>
      <c r="H73" s="162" t="s">
        <v>40</v>
      </c>
      <c r="I73" s="169" t="s">
        <v>19</v>
      </c>
      <c r="J73" s="62"/>
      <c r="K73" s="162"/>
      <c r="L73" s="169"/>
      <c r="M73" s="62"/>
      <c r="N73" s="162"/>
      <c r="O73" s="169"/>
      <c r="P73" s="62">
        <v>3</v>
      </c>
      <c r="Q73" s="295" t="s">
        <v>23</v>
      </c>
      <c r="R73" s="169"/>
      <c r="S73" s="62">
        <v>600</v>
      </c>
      <c r="T73" s="162" t="s">
        <v>8</v>
      </c>
      <c r="U73" s="66" t="s">
        <v>22</v>
      </c>
      <c r="V73" s="62">
        <f>G73*S73</f>
        <v>360000</v>
      </c>
      <c r="W73" s="170" t="s">
        <v>8</v>
      </c>
      <c r="X73" s="124">
        <f>+V73</f>
        <v>360000</v>
      </c>
      <c r="Y73" s="270"/>
      <c r="Z73" s="355"/>
    </row>
    <row r="74" spans="1:27" s="132" customFormat="1" outlineLevel="1">
      <c r="A74" s="131"/>
      <c r="B74" s="166"/>
      <c r="C74" s="123"/>
      <c r="D74" s="123"/>
      <c r="E74" s="123"/>
      <c r="F74" s="71" t="s">
        <v>82</v>
      </c>
      <c r="G74" s="62">
        <v>600</v>
      </c>
      <c r="H74" s="162" t="s">
        <v>40</v>
      </c>
      <c r="I74" s="169" t="s">
        <v>19</v>
      </c>
      <c r="J74" s="62"/>
      <c r="K74" s="162"/>
      <c r="L74" s="169"/>
      <c r="M74" s="62"/>
      <c r="N74" s="162"/>
      <c r="O74" s="169"/>
      <c r="P74" s="62">
        <v>3</v>
      </c>
      <c r="Q74" s="295" t="s">
        <v>23</v>
      </c>
      <c r="R74" s="169"/>
      <c r="S74" s="62">
        <v>500</v>
      </c>
      <c r="T74" s="162" t="s">
        <v>8</v>
      </c>
      <c r="U74" s="66" t="s">
        <v>22</v>
      </c>
      <c r="V74" s="62">
        <f>G74*S74</f>
        <v>300000</v>
      </c>
      <c r="W74" s="170" t="s">
        <v>8</v>
      </c>
      <c r="X74" s="124">
        <f>+V74</f>
        <v>300000</v>
      </c>
      <c r="Y74" s="270"/>
      <c r="Z74" s="355"/>
    </row>
    <row r="75" spans="1:27" s="132" customFormat="1" outlineLevel="1">
      <c r="A75" s="131"/>
      <c r="B75" s="166"/>
      <c r="C75" s="123"/>
      <c r="D75" s="123"/>
      <c r="E75" s="123"/>
      <c r="F75" s="71" t="s">
        <v>189</v>
      </c>
      <c r="G75" s="62">
        <v>600</v>
      </c>
      <c r="H75" s="162" t="s">
        <v>40</v>
      </c>
      <c r="I75" s="169" t="s">
        <v>19</v>
      </c>
      <c r="J75" s="62"/>
      <c r="K75" s="162"/>
      <c r="L75" s="169"/>
      <c r="M75" s="62"/>
      <c r="N75" s="162"/>
      <c r="O75" s="169"/>
      <c r="P75" s="62">
        <v>3</v>
      </c>
      <c r="Q75" s="295" t="s">
        <v>23</v>
      </c>
      <c r="R75" s="169"/>
      <c r="S75" s="62">
        <v>2000</v>
      </c>
      <c r="T75" s="162" t="s">
        <v>8</v>
      </c>
      <c r="U75" s="66" t="s">
        <v>22</v>
      </c>
      <c r="V75" s="62">
        <f>G75*S75</f>
        <v>1200000</v>
      </c>
      <c r="W75" s="170" t="s">
        <v>8</v>
      </c>
      <c r="X75" s="124">
        <f>+V75</f>
        <v>1200000</v>
      </c>
      <c r="Y75" s="270"/>
      <c r="Z75" s="355"/>
    </row>
    <row r="76" spans="1:27" s="132" customFormat="1" outlineLevel="1">
      <c r="A76" s="131"/>
      <c r="B76" s="314"/>
      <c r="C76" s="125"/>
      <c r="D76" s="125"/>
      <c r="E76" s="125"/>
      <c r="F76" s="71" t="s">
        <v>83</v>
      </c>
      <c r="G76" s="62">
        <v>100</v>
      </c>
      <c r="H76" s="162" t="s">
        <v>41</v>
      </c>
      <c r="I76" s="169" t="s">
        <v>19</v>
      </c>
      <c r="J76" s="62"/>
      <c r="K76" s="162"/>
      <c r="L76" s="169"/>
      <c r="M76" s="62"/>
      <c r="N76" s="162"/>
      <c r="O76" s="169"/>
      <c r="P76" s="62">
        <v>3</v>
      </c>
      <c r="Q76" s="295" t="s">
        <v>23</v>
      </c>
      <c r="R76" s="169"/>
      <c r="S76" s="62">
        <v>200</v>
      </c>
      <c r="T76" s="162" t="s">
        <v>8</v>
      </c>
      <c r="U76" s="66" t="s">
        <v>22</v>
      </c>
      <c r="V76" s="62">
        <f>G76*S76</f>
        <v>20000</v>
      </c>
      <c r="W76" s="170" t="s">
        <v>8</v>
      </c>
      <c r="X76" s="124">
        <f>+V76</f>
        <v>20000</v>
      </c>
      <c r="Y76" s="270"/>
      <c r="Z76" s="356"/>
    </row>
    <row r="77" spans="1:27" s="132" customFormat="1" ht="126" outlineLevel="1">
      <c r="A77" s="131"/>
      <c r="B77" s="115" t="s">
        <v>42</v>
      </c>
      <c r="C77" s="134">
        <f t="shared" ref="C77:E77" si="10">SUM(C78+C79+C80)</f>
        <v>4394250</v>
      </c>
      <c r="D77" s="134">
        <f t="shared" si="10"/>
        <v>4394250</v>
      </c>
      <c r="E77" s="134">
        <f t="shared" si="10"/>
        <v>8788500</v>
      </c>
      <c r="F77" s="99"/>
      <c r="G77" s="62"/>
      <c r="H77" s="63"/>
      <c r="I77" s="64"/>
      <c r="J77" s="62"/>
      <c r="K77" s="63"/>
      <c r="L77" s="64"/>
      <c r="M77" s="62"/>
      <c r="N77" s="63"/>
      <c r="O77" s="64"/>
      <c r="P77" s="62"/>
      <c r="Q77" s="65"/>
      <c r="R77" s="64"/>
      <c r="S77" s="62"/>
      <c r="T77" s="63"/>
      <c r="U77" s="66"/>
      <c r="V77" s="135">
        <f>SUM(V78+V79+V80)</f>
        <v>4394250</v>
      </c>
      <c r="W77" s="136" t="s">
        <v>8</v>
      </c>
      <c r="X77" s="137" t="e">
        <f>SUM(X78+X79+#REF!)</f>
        <v>#REF!</v>
      </c>
      <c r="Y77" s="276"/>
      <c r="Z77" s="270"/>
    </row>
    <row r="78" spans="1:27" s="132" customFormat="1" ht="63" outlineLevel="1">
      <c r="A78" s="131"/>
      <c r="B78" s="115" t="s">
        <v>43</v>
      </c>
      <c r="C78" s="123">
        <v>2160000</v>
      </c>
      <c r="D78" s="123">
        <v>2160000</v>
      </c>
      <c r="E78" s="123">
        <f>+C78+D78</f>
        <v>4320000</v>
      </c>
      <c r="F78" s="99" t="s">
        <v>44</v>
      </c>
      <c r="G78" s="62">
        <v>18</v>
      </c>
      <c r="H78" s="63" t="s">
        <v>18</v>
      </c>
      <c r="I78" s="64" t="s">
        <v>19</v>
      </c>
      <c r="J78" s="62">
        <v>10</v>
      </c>
      <c r="K78" s="63" t="s">
        <v>20</v>
      </c>
      <c r="L78" s="64" t="s">
        <v>19</v>
      </c>
      <c r="M78" s="62">
        <v>50</v>
      </c>
      <c r="N78" s="63" t="s">
        <v>26</v>
      </c>
      <c r="O78" s="64" t="s">
        <v>19</v>
      </c>
      <c r="P78" s="62"/>
      <c r="Q78" s="65"/>
      <c r="R78" s="64"/>
      <c r="S78" s="62">
        <v>240</v>
      </c>
      <c r="T78" s="63" t="s">
        <v>8</v>
      </c>
      <c r="U78" s="66" t="s">
        <v>22</v>
      </c>
      <c r="V78" s="62">
        <f>G78*J78*M78*S78</f>
        <v>2160000</v>
      </c>
      <c r="W78" s="120" t="s">
        <v>8</v>
      </c>
      <c r="X78" s="124">
        <f t="shared" ref="X78:X83" si="11">+V78</f>
        <v>2160000</v>
      </c>
      <c r="Y78" s="270"/>
      <c r="Z78" s="270" t="s">
        <v>206</v>
      </c>
    </row>
    <row r="79" spans="1:27" s="132" customFormat="1" ht="63" outlineLevel="1">
      <c r="A79" s="131"/>
      <c r="B79" s="115" t="s">
        <v>45</v>
      </c>
      <c r="C79" s="123">
        <v>1080000</v>
      </c>
      <c r="D79" s="123">
        <v>1080000</v>
      </c>
      <c r="E79" s="123">
        <f>+C79+D79</f>
        <v>2160000</v>
      </c>
      <c r="F79" s="99" t="s">
        <v>46</v>
      </c>
      <c r="G79" s="62">
        <v>18</v>
      </c>
      <c r="H79" s="63" t="s">
        <v>47</v>
      </c>
      <c r="I79" s="64" t="s">
        <v>19</v>
      </c>
      <c r="J79" s="62">
        <v>10</v>
      </c>
      <c r="K79" s="63" t="s">
        <v>20</v>
      </c>
      <c r="L79" s="64" t="s">
        <v>19</v>
      </c>
      <c r="M79" s="62">
        <v>25</v>
      </c>
      <c r="N79" s="63" t="s">
        <v>26</v>
      </c>
      <c r="O79" s="64" t="s">
        <v>19</v>
      </c>
      <c r="P79" s="62"/>
      <c r="Q79" s="65"/>
      <c r="R79" s="64"/>
      <c r="S79" s="62">
        <v>240</v>
      </c>
      <c r="T79" s="63" t="s">
        <v>8</v>
      </c>
      <c r="U79" s="66" t="s">
        <v>22</v>
      </c>
      <c r="V79" s="62">
        <f>G79*J79*M79*S79</f>
        <v>1080000</v>
      </c>
      <c r="W79" s="120" t="s">
        <v>8</v>
      </c>
      <c r="X79" s="124">
        <f t="shared" si="11"/>
        <v>1080000</v>
      </c>
      <c r="Y79" s="270"/>
      <c r="Z79" s="270" t="s">
        <v>206</v>
      </c>
    </row>
    <row r="80" spans="1:27" s="132" customFormat="1" ht="105" outlineLevel="1">
      <c r="A80" s="131"/>
      <c r="B80" s="115" t="s">
        <v>48</v>
      </c>
      <c r="C80" s="123">
        <v>1154250</v>
      </c>
      <c r="D80" s="123">
        <v>1154250</v>
      </c>
      <c r="E80" s="123">
        <f>+C80+D80</f>
        <v>2308500</v>
      </c>
      <c r="F80" s="151"/>
      <c r="G80" s="62"/>
      <c r="H80" s="162"/>
      <c r="I80" s="169"/>
      <c r="J80" s="165"/>
      <c r="L80" s="64"/>
      <c r="M80" s="62"/>
      <c r="N80" s="162"/>
      <c r="O80" s="169"/>
      <c r="P80" s="62"/>
      <c r="Q80" s="162"/>
      <c r="R80" s="169"/>
      <c r="S80" s="62"/>
      <c r="T80" s="162"/>
      <c r="U80" s="66" t="s">
        <v>22</v>
      </c>
      <c r="V80" s="62">
        <f>SUM(V81+V82+V83+V84)</f>
        <v>1154250</v>
      </c>
      <c r="W80" s="120" t="s">
        <v>8</v>
      </c>
      <c r="X80" s="124">
        <f t="shared" si="11"/>
        <v>1154250</v>
      </c>
      <c r="Y80" s="272"/>
      <c r="Z80" s="270"/>
      <c r="AA80" s="277">
        <f>C80-V80</f>
        <v>0</v>
      </c>
    </row>
    <row r="81" spans="1:27" s="132" customFormat="1" ht="63" outlineLevel="1">
      <c r="A81" s="131"/>
      <c r="B81" s="115"/>
      <c r="C81" s="123"/>
      <c r="D81" s="123"/>
      <c r="E81" s="123"/>
      <c r="F81" s="290" t="s">
        <v>204</v>
      </c>
      <c r="G81" s="62"/>
      <c r="H81" s="162"/>
      <c r="I81" s="169"/>
      <c r="J81" s="289"/>
      <c r="K81" s="289"/>
      <c r="L81" s="289"/>
      <c r="M81" s="62">
        <v>1</v>
      </c>
      <c r="N81" s="162" t="s">
        <v>21</v>
      </c>
      <c r="O81" s="169" t="s">
        <v>19</v>
      </c>
      <c r="P81" s="62">
        <v>10</v>
      </c>
      <c r="Q81" s="162" t="s">
        <v>26</v>
      </c>
      <c r="R81" s="169" t="s">
        <v>19</v>
      </c>
      <c r="S81" s="62">
        <v>9500</v>
      </c>
      <c r="T81" s="162" t="s">
        <v>8</v>
      </c>
      <c r="U81" s="66" t="s">
        <v>22</v>
      </c>
      <c r="V81" s="62">
        <f>SUM(M81*P81*S81)</f>
        <v>95000</v>
      </c>
      <c r="W81" s="170" t="s">
        <v>8</v>
      </c>
      <c r="X81" s="241">
        <f t="shared" si="11"/>
        <v>95000</v>
      </c>
      <c r="Y81" s="270"/>
      <c r="Z81" s="270" t="s">
        <v>202</v>
      </c>
    </row>
    <row r="82" spans="1:27" s="132" customFormat="1" ht="63" outlineLevel="1">
      <c r="A82" s="131"/>
      <c r="B82" s="115"/>
      <c r="C82" s="123"/>
      <c r="D82" s="123"/>
      <c r="E82" s="123"/>
      <c r="F82" s="290" t="s">
        <v>49</v>
      </c>
      <c r="G82" s="62"/>
      <c r="H82" s="162"/>
      <c r="I82" s="169"/>
      <c r="J82" s="289">
        <v>13</v>
      </c>
      <c r="K82" s="289" t="s">
        <v>18</v>
      </c>
      <c r="L82" s="169" t="s">
        <v>19</v>
      </c>
      <c r="M82" s="62">
        <v>1</v>
      </c>
      <c r="N82" s="162" t="s">
        <v>21</v>
      </c>
      <c r="O82" s="169" t="s">
        <v>19</v>
      </c>
      <c r="P82" s="62">
        <v>10</v>
      </c>
      <c r="Q82" s="162" t="s">
        <v>26</v>
      </c>
      <c r="R82" s="169" t="s">
        <v>19</v>
      </c>
      <c r="S82" s="62">
        <v>7600</v>
      </c>
      <c r="T82" s="162" t="s">
        <v>8</v>
      </c>
      <c r="U82" s="66" t="s">
        <v>22</v>
      </c>
      <c r="V82" s="62">
        <f>SUM(J82*M82*P82*S82)</f>
        <v>988000</v>
      </c>
      <c r="W82" s="170" t="s">
        <v>8</v>
      </c>
      <c r="X82" s="241">
        <f t="shared" si="11"/>
        <v>988000</v>
      </c>
      <c r="Y82" s="270"/>
      <c r="Z82" s="270" t="s">
        <v>203</v>
      </c>
    </row>
    <row r="83" spans="1:27" s="132" customFormat="1" ht="84" outlineLevel="1">
      <c r="A83" s="131"/>
      <c r="B83" s="115"/>
      <c r="C83" s="123"/>
      <c r="D83" s="125"/>
      <c r="E83" s="125"/>
      <c r="F83" s="290" t="s">
        <v>205</v>
      </c>
      <c r="G83" s="62"/>
      <c r="H83" s="162"/>
      <c r="I83" s="169"/>
      <c r="J83" s="289"/>
      <c r="K83" s="289"/>
      <c r="L83" s="289"/>
      <c r="M83" s="282">
        <v>1</v>
      </c>
      <c r="N83" s="162" t="s">
        <v>21</v>
      </c>
      <c r="O83" s="169" t="s">
        <v>19</v>
      </c>
      <c r="P83" s="62">
        <v>7</v>
      </c>
      <c r="Q83" s="162" t="s">
        <v>26</v>
      </c>
      <c r="R83" s="169" t="s">
        <v>19</v>
      </c>
      <c r="S83" s="62">
        <v>9500</v>
      </c>
      <c r="T83" s="162" t="s">
        <v>8</v>
      </c>
      <c r="U83" s="66" t="s">
        <v>22</v>
      </c>
      <c r="V83" s="62">
        <f>SUM(M83*P83*S83)</f>
        <v>66500</v>
      </c>
      <c r="W83" s="170" t="s">
        <v>8</v>
      </c>
      <c r="X83" s="241">
        <f t="shared" si="11"/>
        <v>66500</v>
      </c>
      <c r="Y83" s="270"/>
      <c r="Z83" s="270" t="s">
        <v>202</v>
      </c>
    </row>
    <row r="84" spans="1:27" s="132" customFormat="1" outlineLevel="1">
      <c r="A84" s="131"/>
      <c r="B84" s="121"/>
      <c r="C84" s="123"/>
      <c r="D84" s="123"/>
      <c r="E84" s="123"/>
      <c r="F84" s="292" t="s">
        <v>201</v>
      </c>
      <c r="G84" s="62"/>
      <c r="H84" s="162"/>
      <c r="I84" s="169"/>
      <c r="J84" s="165"/>
      <c r="K84" s="165"/>
      <c r="L84" s="165"/>
      <c r="M84" s="282"/>
      <c r="N84" s="162"/>
      <c r="O84" s="169"/>
      <c r="P84" s="62">
        <v>10</v>
      </c>
      <c r="Q84" s="162" t="s">
        <v>26</v>
      </c>
      <c r="R84" s="169" t="s">
        <v>19</v>
      </c>
      <c r="S84" s="62">
        <v>475</v>
      </c>
      <c r="T84" s="162" t="s">
        <v>8</v>
      </c>
      <c r="U84" s="66" t="s">
        <v>22</v>
      </c>
      <c r="V84" s="62">
        <f>SUM(P84*S84)</f>
        <v>4750</v>
      </c>
      <c r="W84" s="170" t="s">
        <v>8</v>
      </c>
      <c r="X84" s="241"/>
      <c r="Y84" s="270"/>
      <c r="Z84" s="270" t="s">
        <v>216</v>
      </c>
    </row>
    <row r="85" spans="1:27" s="132" customFormat="1" ht="63" outlineLevel="1">
      <c r="A85" s="131"/>
      <c r="B85" s="115" t="s">
        <v>50</v>
      </c>
      <c r="C85" s="134">
        <f t="shared" ref="C85:E85" si="12">SUM(C86+C89)</f>
        <v>3416500</v>
      </c>
      <c r="D85" s="134">
        <f t="shared" si="12"/>
        <v>3416500</v>
      </c>
      <c r="E85" s="134">
        <f t="shared" si="12"/>
        <v>6833000</v>
      </c>
      <c r="F85" s="139"/>
      <c r="G85" s="62"/>
      <c r="H85" s="63"/>
      <c r="I85" s="64"/>
      <c r="J85" s="62"/>
      <c r="K85" s="63"/>
      <c r="L85" s="64"/>
      <c r="M85" s="62"/>
      <c r="N85" s="63"/>
      <c r="O85" s="64"/>
      <c r="P85" s="62"/>
      <c r="Q85" s="65"/>
      <c r="R85" s="64"/>
      <c r="S85" s="62"/>
      <c r="T85" s="63"/>
      <c r="U85" s="66"/>
      <c r="V85" s="135">
        <f>SUM(V86+V89)</f>
        <v>3416500</v>
      </c>
      <c r="W85" s="136" t="s">
        <v>8</v>
      </c>
      <c r="X85" s="137">
        <f>SUM(X86+X89)</f>
        <v>3268000</v>
      </c>
      <c r="Y85" s="270"/>
      <c r="Z85" s="270"/>
    </row>
    <row r="86" spans="1:27" s="132" customFormat="1" ht="84" outlineLevel="1">
      <c r="A86" s="131"/>
      <c r="B86" s="115" t="s">
        <v>51</v>
      </c>
      <c r="C86" s="123">
        <v>784000</v>
      </c>
      <c r="D86" s="123">
        <v>784000</v>
      </c>
      <c r="E86" s="123">
        <f>+C86+D86</f>
        <v>1568000</v>
      </c>
      <c r="F86" s="139"/>
      <c r="G86" s="62"/>
      <c r="H86" s="63"/>
      <c r="I86" s="64"/>
      <c r="J86" s="62"/>
      <c r="K86" s="63"/>
      <c r="L86" s="64"/>
      <c r="M86" s="62"/>
      <c r="N86" s="63"/>
      <c r="O86" s="64"/>
      <c r="P86" s="62"/>
      <c r="Q86" s="65"/>
      <c r="R86" s="64"/>
      <c r="S86" s="62"/>
      <c r="T86" s="63"/>
      <c r="U86" s="66"/>
      <c r="V86" s="62">
        <f>SUM(V87+V88)</f>
        <v>784000</v>
      </c>
      <c r="W86" s="120" t="s">
        <v>8</v>
      </c>
      <c r="X86" s="140">
        <f>SUM(X87+X88)</f>
        <v>784000</v>
      </c>
      <c r="Y86" s="270"/>
      <c r="Z86" s="270"/>
    </row>
    <row r="87" spans="1:27" s="132" customFormat="1" ht="84" outlineLevel="1">
      <c r="A87" s="131"/>
      <c r="B87" s="115"/>
      <c r="C87" s="123"/>
      <c r="D87" s="123"/>
      <c r="E87" s="123"/>
      <c r="F87" s="139" t="s">
        <v>207</v>
      </c>
      <c r="G87" s="62"/>
      <c r="H87" s="63"/>
      <c r="I87" s="64"/>
      <c r="J87" s="62">
        <v>1</v>
      </c>
      <c r="K87" s="63" t="s">
        <v>26</v>
      </c>
      <c r="L87" s="64" t="s">
        <v>19</v>
      </c>
      <c r="M87" s="62">
        <v>76</v>
      </c>
      <c r="N87" s="63" t="s">
        <v>52</v>
      </c>
      <c r="O87" s="64" t="s">
        <v>19</v>
      </c>
      <c r="P87" s="62">
        <v>1</v>
      </c>
      <c r="Q87" s="63" t="s">
        <v>21</v>
      </c>
      <c r="R87" s="64" t="s">
        <v>19</v>
      </c>
      <c r="S87" s="62">
        <v>10000</v>
      </c>
      <c r="T87" s="63" t="s">
        <v>8</v>
      </c>
      <c r="U87" s="66" t="s">
        <v>22</v>
      </c>
      <c r="V87" s="62">
        <f>J87*M87*P87*S87</f>
        <v>760000</v>
      </c>
      <c r="W87" s="120" t="s">
        <v>8</v>
      </c>
      <c r="X87" s="124">
        <f>+V87</f>
        <v>760000</v>
      </c>
      <c r="Y87" s="270"/>
      <c r="Z87" s="270" t="s">
        <v>208</v>
      </c>
    </row>
    <row r="88" spans="1:27" s="132" customFormat="1" ht="63" outlineLevel="1">
      <c r="A88" s="131"/>
      <c r="B88" s="115"/>
      <c r="C88" s="123"/>
      <c r="D88" s="123"/>
      <c r="E88" s="123"/>
      <c r="F88" s="133" t="s">
        <v>191</v>
      </c>
      <c r="G88" s="138"/>
      <c r="H88" s="138"/>
      <c r="I88" s="138"/>
      <c r="J88" s="62">
        <v>10</v>
      </c>
      <c r="K88" s="63" t="s">
        <v>26</v>
      </c>
      <c r="L88" s="64" t="s">
        <v>19</v>
      </c>
      <c r="M88" s="62">
        <v>10</v>
      </c>
      <c r="N88" s="63" t="s">
        <v>20</v>
      </c>
      <c r="O88" s="64" t="s">
        <v>19</v>
      </c>
      <c r="P88" s="62">
        <v>1</v>
      </c>
      <c r="Q88" s="63" t="s">
        <v>21</v>
      </c>
      <c r="R88" s="64" t="s">
        <v>19</v>
      </c>
      <c r="S88" s="62">
        <v>240</v>
      </c>
      <c r="T88" s="63" t="s">
        <v>8</v>
      </c>
      <c r="U88" s="66" t="s">
        <v>22</v>
      </c>
      <c r="V88" s="62">
        <f>J88*M88*P88*S88</f>
        <v>24000</v>
      </c>
      <c r="W88" s="120" t="s">
        <v>8</v>
      </c>
      <c r="X88" s="124">
        <f>+V88</f>
        <v>24000</v>
      </c>
      <c r="Y88" s="270"/>
      <c r="Z88" s="270" t="s">
        <v>206</v>
      </c>
    </row>
    <row r="89" spans="1:27" s="132" customFormat="1" ht="84" outlineLevel="1">
      <c r="A89" s="131"/>
      <c r="B89" s="115" t="s">
        <v>53</v>
      </c>
      <c r="C89" s="123">
        <v>2632500</v>
      </c>
      <c r="D89" s="125">
        <v>2632500</v>
      </c>
      <c r="E89" s="125">
        <f>+C89+D89</f>
        <v>5265000</v>
      </c>
      <c r="F89" s="132" t="s">
        <v>192</v>
      </c>
      <c r="V89" s="277">
        <f>SUM(V90+V91)</f>
        <v>2632500</v>
      </c>
      <c r="W89" s="132" t="s">
        <v>8</v>
      </c>
      <c r="X89" s="247">
        <f>+V90</f>
        <v>2484000</v>
      </c>
      <c r="Y89" s="270"/>
      <c r="Z89" s="270"/>
      <c r="AA89" s="277"/>
    </row>
    <row r="90" spans="1:27" s="132" customFormat="1" ht="42" outlineLevel="1">
      <c r="A90" s="131"/>
      <c r="B90" s="115"/>
      <c r="C90" s="123"/>
      <c r="D90" s="125"/>
      <c r="E90" s="125"/>
      <c r="F90" s="280" t="s">
        <v>220</v>
      </c>
      <c r="G90" s="281"/>
      <c r="H90" s="281"/>
      <c r="I90" s="281"/>
      <c r="J90" s="282">
        <v>18</v>
      </c>
      <c r="K90" s="302" t="s">
        <v>52</v>
      </c>
      <c r="L90" s="284" t="s">
        <v>19</v>
      </c>
      <c r="M90" s="282">
        <v>23</v>
      </c>
      <c r="N90" s="302" t="s">
        <v>40</v>
      </c>
      <c r="O90" s="284" t="s">
        <v>19</v>
      </c>
      <c r="P90" s="282"/>
      <c r="Q90" s="283"/>
      <c r="R90" s="284"/>
      <c r="S90" s="282">
        <v>6000</v>
      </c>
      <c r="T90" s="283" t="s">
        <v>8</v>
      </c>
      <c r="U90" s="119" t="s">
        <v>22</v>
      </c>
      <c r="V90" s="282">
        <f>SUM(J90*M90*S90)</f>
        <v>2484000</v>
      </c>
      <c r="W90" s="285" t="s">
        <v>8</v>
      </c>
      <c r="X90" s="247"/>
      <c r="Y90" s="270"/>
      <c r="Z90" s="270" t="s">
        <v>199</v>
      </c>
      <c r="AA90" s="277"/>
    </row>
    <row r="91" spans="1:27" s="132" customFormat="1" ht="84" outlineLevel="1">
      <c r="A91" s="131"/>
      <c r="B91" s="115"/>
      <c r="C91" s="125"/>
      <c r="D91" s="125"/>
      <c r="E91" s="125"/>
      <c r="F91" s="286" t="s">
        <v>221</v>
      </c>
      <c r="G91" s="281"/>
      <c r="H91" s="281"/>
      <c r="I91" s="281"/>
      <c r="J91" s="282">
        <v>18</v>
      </c>
      <c r="K91" s="302" t="s">
        <v>52</v>
      </c>
      <c r="L91" s="284" t="s">
        <v>19</v>
      </c>
      <c r="M91" s="282"/>
      <c r="N91" s="283"/>
      <c r="O91" s="284"/>
      <c r="P91" s="282"/>
      <c r="Q91" s="283"/>
      <c r="R91" s="284"/>
      <c r="S91" s="282">
        <v>8250</v>
      </c>
      <c r="T91" s="283" t="s">
        <v>8</v>
      </c>
      <c r="U91" s="119" t="s">
        <v>22</v>
      </c>
      <c r="V91" s="282">
        <f>SUM(J91*S91)</f>
        <v>148500</v>
      </c>
      <c r="W91" s="285" t="s">
        <v>8</v>
      </c>
      <c r="X91" s="247"/>
      <c r="Y91" s="270"/>
      <c r="Z91" s="270" t="s">
        <v>199</v>
      </c>
      <c r="AA91" s="277"/>
    </row>
    <row r="92" spans="1:27" s="132" customFormat="1" ht="63" outlineLevel="1">
      <c r="A92" s="142"/>
      <c r="B92" s="112" t="s">
        <v>54</v>
      </c>
      <c r="C92" s="134">
        <f t="shared" ref="C92:E92" si="13">SUM(C93+C96)</f>
        <v>3750000</v>
      </c>
      <c r="D92" s="141">
        <f t="shared" si="13"/>
        <v>0</v>
      </c>
      <c r="E92" s="141">
        <f t="shared" si="13"/>
        <v>3750000</v>
      </c>
      <c r="F92" s="139"/>
      <c r="G92" s="62"/>
      <c r="H92" s="63"/>
      <c r="I92" s="64"/>
      <c r="J92" s="62"/>
      <c r="K92" s="63"/>
      <c r="L92" s="64"/>
      <c r="M92" s="62"/>
      <c r="N92" s="63"/>
      <c r="O92" s="64"/>
      <c r="P92" s="62"/>
      <c r="Q92" s="65"/>
      <c r="R92" s="64"/>
      <c r="S92" s="62"/>
      <c r="T92" s="63"/>
      <c r="U92" s="66"/>
      <c r="V92" s="135">
        <f>SUM(V93+V96)</f>
        <v>3750000</v>
      </c>
      <c r="W92" s="136" t="s">
        <v>8</v>
      </c>
      <c r="X92" s="137">
        <f>SUM(X93+X96)</f>
        <v>3750000</v>
      </c>
      <c r="Y92" s="270"/>
      <c r="Z92" s="270"/>
    </row>
    <row r="93" spans="1:27" s="132" customFormat="1" ht="84" outlineLevel="1">
      <c r="A93" s="131"/>
      <c r="B93" s="115" t="s">
        <v>55</v>
      </c>
      <c r="C93" s="123">
        <v>1340000</v>
      </c>
      <c r="D93" s="143">
        <v>0</v>
      </c>
      <c r="E93" s="143">
        <f>+C93+D93</f>
        <v>1340000</v>
      </c>
      <c r="F93" s="144"/>
      <c r="G93" s="62"/>
      <c r="H93" s="63"/>
      <c r="I93" s="63"/>
      <c r="J93" s="62"/>
      <c r="K93" s="63"/>
      <c r="L93" s="63"/>
      <c r="M93" s="62"/>
      <c r="N93" s="63"/>
      <c r="O93" s="145"/>
      <c r="P93" s="62"/>
      <c r="Q93" s="63"/>
      <c r="R93" s="145"/>
      <c r="S93" s="62"/>
      <c r="T93" s="63"/>
      <c r="U93" s="100"/>
      <c r="V93" s="62">
        <f>SUM(V94+V95)</f>
        <v>1340000</v>
      </c>
      <c r="W93" s="120" t="s">
        <v>8</v>
      </c>
      <c r="X93" s="140">
        <f>SUM(X94:X95)</f>
        <v>1340000</v>
      </c>
      <c r="Y93" s="270"/>
      <c r="Z93" s="270"/>
    </row>
    <row r="94" spans="1:27" s="132" customFormat="1" ht="67.5" customHeight="1" outlineLevel="1">
      <c r="A94" s="131"/>
      <c r="B94" s="115"/>
      <c r="C94" s="123"/>
      <c r="D94" s="123"/>
      <c r="E94" s="123"/>
      <c r="F94" s="146" t="s">
        <v>193</v>
      </c>
      <c r="G94" s="62">
        <v>14</v>
      </c>
      <c r="H94" s="63" t="s">
        <v>18</v>
      </c>
      <c r="I94" s="64" t="s">
        <v>19</v>
      </c>
      <c r="J94" s="138"/>
      <c r="K94" s="138"/>
      <c r="L94" s="64"/>
      <c r="M94" s="62">
        <v>5</v>
      </c>
      <c r="N94" s="63" t="s">
        <v>20</v>
      </c>
      <c r="O94" s="64" t="s">
        <v>19</v>
      </c>
      <c r="P94" s="62">
        <v>50</v>
      </c>
      <c r="Q94" s="63" t="s">
        <v>26</v>
      </c>
      <c r="R94" s="64" t="s">
        <v>19</v>
      </c>
      <c r="S94" s="62">
        <v>240</v>
      </c>
      <c r="T94" s="63" t="s">
        <v>8</v>
      </c>
      <c r="U94" s="66" t="s">
        <v>22</v>
      </c>
      <c r="V94" s="62">
        <f>SUM(G94*M94*P94*S94)</f>
        <v>840000</v>
      </c>
      <c r="W94" s="120" t="s">
        <v>8</v>
      </c>
      <c r="X94" s="124">
        <f>+V94</f>
        <v>840000</v>
      </c>
      <c r="Y94" s="270"/>
      <c r="Z94" s="270" t="s">
        <v>206</v>
      </c>
    </row>
    <row r="95" spans="1:27" s="132" customFormat="1" ht="105" outlineLevel="1">
      <c r="A95" s="147"/>
      <c r="B95" s="121"/>
      <c r="C95" s="125"/>
      <c r="D95" s="125"/>
      <c r="E95" s="125"/>
      <c r="F95" s="278" t="s">
        <v>56</v>
      </c>
      <c r="G95" s="258"/>
      <c r="H95" s="259"/>
      <c r="I95" s="259"/>
      <c r="J95" s="258"/>
      <c r="K95" s="259"/>
      <c r="L95" s="259"/>
      <c r="M95" s="258"/>
      <c r="N95" s="259"/>
      <c r="O95" s="279"/>
      <c r="P95" s="258">
        <v>1</v>
      </c>
      <c r="Q95" s="263" t="s">
        <v>26</v>
      </c>
      <c r="R95" s="260" t="s">
        <v>19</v>
      </c>
      <c r="S95" s="258">
        <v>500000</v>
      </c>
      <c r="T95" s="259" t="s">
        <v>8</v>
      </c>
      <c r="U95" s="261" t="s">
        <v>22</v>
      </c>
      <c r="V95" s="258">
        <f>SUM(P95*S95)</f>
        <v>500000</v>
      </c>
      <c r="W95" s="262" t="s">
        <v>8</v>
      </c>
      <c r="X95" s="248">
        <f>+V95</f>
        <v>500000</v>
      </c>
      <c r="Y95" s="270"/>
      <c r="Z95" s="270" t="s">
        <v>182</v>
      </c>
    </row>
    <row r="96" spans="1:27" s="132" customFormat="1" ht="84" outlineLevel="1">
      <c r="A96" s="142"/>
      <c r="B96" s="112" t="s">
        <v>57</v>
      </c>
      <c r="C96" s="143">
        <v>2410000</v>
      </c>
      <c r="D96" s="143">
        <v>0</v>
      </c>
      <c r="E96" s="143">
        <f>+C96+D96</f>
        <v>2410000</v>
      </c>
      <c r="F96" s="144"/>
      <c r="G96" s="62"/>
      <c r="H96" s="63"/>
      <c r="I96" s="63"/>
      <c r="J96" s="62"/>
      <c r="K96" s="63"/>
      <c r="L96" s="63"/>
      <c r="M96" s="62"/>
      <c r="N96" s="63"/>
      <c r="O96" s="145"/>
      <c r="P96" s="62"/>
      <c r="Q96" s="63"/>
      <c r="R96" s="145"/>
      <c r="S96" s="62"/>
      <c r="T96" s="63"/>
      <c r="U96" s="100"/>
      <c r="V96" s="62">
        <f>SUM(V97+V98)</f>
        <v>2410000</v>
      </c>
      <c r="W96" s="120" t="s">
        <v>8</v>
      </c>
      <c r="X96" s="140">
        <f>SUM(X97:X98)</f>
        <v>2410000</v>
      </c>
      <c r="Y96" s="270"/>
      <c r="Z96" s="270"/>
    </row>
    <row r="97" spans="1:26" s="132" customFormat="1" ht="42" outlineLevel="1">
      <c r="A97" s="131"/>
      <c r="B97" s="115"/>
      <c r="C97" s="123"/>
      <c r="D97" s="123"/>
      <c r="E97" s="123"/>
      <c r="F97" s="133" t="s">
        <v>58</v>
      </c>
      <c r="G97" s="62"/>
      <c r="H97" s="63"/>
      <c r="I97" s="63"/>
      <c r="J97" s="62">
        <v>4</v>
      </c>
      <c r="K97" s="63" t="s">
        <v>26</v>
      </c>
      <c r="L97" s="64" t="s">
        <v>19</v>
      </c>
      <c r="M97" s="62">
        <v>300</v>
      </c>
      <c r="N97" s="63" t="s">
        <v>40</v>
      </c>
      <c r="O97" s="64" t="s">
        <v>19</v>
      </c>
      <c r="P97" s="62">
        <v>77</v>
      </c>
      <c r="Q97" s="63" t="s">
        <v>52</v>
      </c>
      <c r="R97" s="64" t="s">
        <v>19</v>
      </c>
      <c r="S97" s="62">
        <v>25</v>
      </c>
      <c r="T97" s="63" t="s">
        <v>8</v>
      </c>
      <c r="U97" s="66" t="s">
        <v>22</v>
      </c>
      <c r="V97" s="62">
        <f>SUM(J97*M97*P97*S97)</f>
        <v>2310000</v>
      </c>
      <c r="W97" s="120" t="s">
        <v>8</v>
      </c>
      <c r="X97" s="124">
        <f>+V97</f>
        <v>2310000</v>
      </c>
      <c r="Y97" s="270"/>
      <c r="Z97" s="270" t="s">
        <v>210</v>
      </c>
    </row>
    <row r="98" spans="1:26" s="132" customFormat="1" ht="63" outlineLevel="1">
      <c r="A98" s="147"/>
      <c r="B98" s="121"/>
      <c r="C98" s="125"/>
      <c r="D98" s="125"/>
      <c r="E98" s="125"/>
      <c r="F98" s="148" t="s">
        <v>59</v>
      </c>
      <c r="G98" s="62"/>
      <c r="H98" s="63"/>
      <c r="I98" s="63"/>
      <c r="J98" s="62"/>
      <c r="K98" s="63"/>
      <c r="L98" s="63"/>
      <c r="M98" s="62"/>
      <c r="N98" s="63"/>
      <c r="O98" s="145"/>
      <c r="P98" s="62">
        <v>1</v>
      </c>
      <c r="Q98" s="65" t="s">
        <v>60</v>
      </c>
      <c r="R98" s="64" t="s">
        <v>19</v>
      </c>
      <c r="S98" s="62">
        <v>100000</v>
      </c>
      <c r="T98" s="63" t="s">
        <v>8</v>
      </c>
      <c r="U98" s="66" t="s">
        <v>22</v>
      </c>
      <c r="V98" s="62">
        <f>SUM(P98*S98)</f>
        <v>100000</v>
      </c>
      <c r="W98" s="120" t="s">
        <v>8</v>
      </c>
      <c r="X98" s="124">
        <f>+V98</f>
        <v>100000</v>
      </c>
      <c r="Y98" s="270"/>
      <c r="Z98" s="270" t="s">
        <v>210</v>
      </c>
    </row>
    <row r="99" spans="1:26" s="132" customFormat="1" ht="84" outlineLevel="1">
      <c r="A99" s="149"/>
      <c r="B99" s="150" t="s">
        <v>61</v>
      </c>
      <c r="C99" s="141">
        <f t="shared" ref="C99:E99" si="14">SUM(C100)</f>
        <v>575000</v>
      </c>
      <c r="D99" s="141">
        <f t="shared" si="14"/>
        <v>0</v>
      </c>
      <c r="E99" s="141">
        <f t="shared" si="14"/>
        <v>575000</v>
      </c>
      <c r="F99" s="144"/>
      <c r="G99" s="62"/>
      <c r="H99" s="63"/>
      <c r="I99" s="63"/>
      <c r="J99" s="62"/>
      <c r="K99" s="63"/>
      <c r="L99" s="63"/>
      <c r="M99" s="62"/>
      <c r="N99" s="63"/>
      <c r="O99" s="145"/>
      <c r="P99" s="62"/>
      <c r="Q99" s="63"/>
      <c r="R99" s="145"/>
      <c r="S99" s="62"/>
      <c r="T99" s="63"/>
      <c r="U99" s="100"/>
      <c r="V99" s="135">
        <f>SUM(V100)</f>
        <v>575000</v>
      </c>
      <c r="W99" s="136" t="s">
        <v>8</v>
      </c>
      <c r="X99" s="137">
        <f>SUM(X100)</f>
        <v>575000</v>
      </c>
      <c r="Y99" s="270"/>
      <c r="Z99" s="270"/>
    </row>
    <row r="100" spans="1:26" s="132" customFormat="1" ht="42" outlineLevel="1">
      <c r="A100" s="142"/>
      <c r="B100" s="112" t="s">
        <v>62</v>
      </c>
      <c r="C100" s="143">
        <v>575000</v>
      </c>
      <c r="D100" s="143">
        <v>0</v>
      </c>
      <c r="E100" s="143">
        <f>+C100+D100</f>
        <v>575000</v>
      </c>
      <c r="F100" s="144"/>
      <c r="G100" s="62"/>
      <c r="H100" s="63"/>
      <c r="I100" s="63"/>
      <c r="J100" s="62"/>
      <c r="K100" s="63"/>
      <c r="L100" s="63"/>
      <c r="U100" s="100"/>
      <c r="V100" s="62">
        <f>SUM(V101+V102)</f>
        <v>575000</v>
      </c>
      <c r="W100" s="120" t="s">
        <v>8</v>
      </c>
      <c r="X100" s="140">
        <f>SUM(X101:X102)</f>
        <v>575000</v>
      </c>
      <c r="Y100" s="270"/>
      <c r="Z100" s="270"/>
    </row>
    <row r="101" spans="1:26" s="132" customFormat="1" ht="84" outlineLevel="1">
      <c r="A101" s="131"/>
      <c r="B101" s="115"/>
      <c r="C101" s="123"/>
      <c r="D101" s="123"/>
      <c r="E101" s="123"/>
      <c r="F101" s="151" t="s">
        <v>63</v>
      </c>
      <c r="G101" s="62"/>
      <c r="H101" s="63"/>
      <c r="I101" s="63"/>
      <c r="J101" s="62"/>
      <c r="K101" s="63"/>
      <c r="L101" s="63"/>
      <c r="M101" s="62">
        <v>5</v>
      </c>
      <c r="N101" s="63" t="s">
        <v>20</v>
      </c>
      <c r="O101" s="64" t="s">
        <v>19</v>
      </c>
      <c r="P101" s="62">
        <v>5</v>
      </c>
      <c r="Q101" s="63" t="s">
        <v>23</v>
      </c>
      <c r="R101" s="64" t="s">
        <v>19</v>
      </c>
      <c r="S101" s="62">
        <v>15000</v>
      </c>
      <c r="T101" s="63" t="s">
        <v>8</v>
      </c>
      <c r="U101" s="66" t="s">
        <v>22</v>
      </c>
      <c r="V101" s="62">
        <f>SUM(M101*P101*S101)</f>
        <v>375000</v>
      </c>
      <c r="W101" s="120" t="s">
        <v>8</v>
      </c>
      <c r="X101" s="124">
        <f>+V101</f>
        <v>375000</v>
      </c>
      <c r="Y101" s="270"/>
      <c r="Z101" s="270" t="s">
        <v>194</v>
      </c>
    </row>
    <row r="102" spans="1:26" s="132" customFormat="1" ht="45" outlineLevel="1">
      <c r="A102" s="147"/>
      <c r="B102" s="121"/>
      <c r="C102" s="125"/>
      <c r="D102" s="125"/>
      <c r="E102" s="125"/>
      <c r="F102" s="152" t="s">
        <v>64</v>
      </c>
      <c r="G102" s="62"/>
      <c r="H102" s="63"/>
      <c r="I102" s="63"/>
      <c r="J102" s="62"/>
      <c r="K102" s="63"/>
      <c r="L102" s="63"/>
      <c r="M102" s="62"/>
      <c r="N102" s="63"/>
      <c r="O102" s="145"/>
      <c r="P102" s="62">
        <v>1</v>
      </c>
      <c r="Q102" s="65" t="s">
        <v>65</v>
      </c>
      <c r="R102" s="64" t="s">
        <v>19</v>
      </c>
      <c r="S102" s="62">
        <v>200000</v>
      </c>
      <c r="T102" s="63" t="s">
        <v>8</v>
      </c>
      <c r="U102" s="66" t="s">
        <v>22</v>
      </c>
      <c r="V102" s="62">
        <f>SUM(P102*S102)</f>
        <v>200000</v>
      </c>
      <c r="W102" s="120" t="s">
        <v>8</v>
      </c>
      <c r="X102" s="124">
        <f>+V102</f>
        <v>200000</v>
      </c>
      <c r="Y102" s="270"/>
      <c r="Z102" s="270" t="s">
        <v>209</v>
      </c>
    </row>
    <row r="103" spans="1:26" s="132" customFormat="1" ht="42" outlineLevel="1">
      <c r="A103" s="149"/>
      <c r="B103" s="82" t="s">
        <v>66</v>
      </c>
      <c r="C103" s="137">
        <f>SUM(C104+C124)</f>
        <v>20440400</v>
      </c>
      <c r="D103" s="137">
        <f>SUM(D104+D124)</f>
        <v>20440400</v>
      </c>
      <c r="E103" s="137">
        <f>SUM(E104+E124)</f>
        <v>40880800</v>
      </c>
      <c r="F103" s="153"/>
      <c r="G103" s="154"/>
      <c r="H103" s="155"/>
      <c r="I103" s="155"/>
      <c r="J103" s="154"/>
      <c r="K103" s="155"/>
      <c r="L103" s="155"/>
      <c r="M103" s="154"/>
      <c r="N103" s="155"/>
      <c r="O103" s="156"/>
      <c r="P103" s="154"/>
      <c r="Q103" s="155"/>
      <c r="R103" s="156"/>
      <c r="S103" s="154"/>
      <c r="T103" s="155"/>
      <c r="U103" s="157"/>
      <c r="V103" s="158">
        <f>SUM(V104+V124)</f>
        <v>20440400</v>
      </c>
      <c r="W103" s="159" t="s">
        <v>8</v>
      </c>
      <c r="X103" s="137">
        <f>SUM(X104+X124)</f>
        <v>20440400</v>
      </c>
      <c r="Y103" s="270"/>
      <c r="Z103" s="270"/>
    </row>
    <row r="104" spans="1:26" s="165" customFormat="1" ht="42" outlineLevel="1">
      <c r="A104" s="142"/>
      <c r="B104" s="160" t="s">
        <v>67</v>
      </c>
      <c r="C104" s="143">
        <v>10000000</v>
      </c>
      <c r="D104" s="143">
        <v>10000000</v>
      </c>
      <c r="E104" s="143">
        <f>+C104+D104</f>
        <v>20000000</v>
      </c>
      <c r="F104" s="161"/>
      <c r="G104" s="62"/>
      <c r="H104" s="162"/>
      <c r="I104" s="162"/>
      <c r="J104" s="62"/>
      <c r="K104" s="162"/>
      <c r="L104" s="162"/>
      <c r="M104" s="62"/>
      <c r="N104" s="162"/>
      <c r="O104" s="163"/>
      <c r="P104" s="62"/>
      <c r="Q104" s="162"/>
      <c r="R104" s="163"/>
      <c r="S104" s="62"/>
      <c r="T104" s="162"/>
      <c r="U104" s="100"/>
      <c r="V104" s="62">
        <f>SUM(V105+V111)</f>
        <v>10000000</v>
      </c>
      <c r="W104" s="164" t="s">
        <v>8</v>
      </c>
      <c r="X104" s="140">
        <f>SUM(X105+X111)</f>
        <v>10000000</v>
      </c>
      <c r="Y104" s="271"/>
      <c r="Z104" s="271"/>
    </row>
    <row r="105" spans="1:26" s="165" customFormat="1" ht="63" outlineLevel="1">
      <c r="A105" s="131"/>
      <c r="B105" s="166"/>
      <c r="C105" s="123"/>
      <c r="D105" s="123"/>
      <c r="E105" s="123"/>
      <c r="F105" s="161" t="s">
        <v>68</v>
      </c>
      <c r="G105" s="62"/>
      <c r="H105" s="162"/>
      <c r="I105" s="162"/>
      <c r="J105" s="62"/>
      <c r="K105" s="162"/>
      <c r="L105" s="162"/>
      <c r="M105" s="62"/>
      <c r="N105" s="162"/>
      <c r="O105" s="163"/>
      <c r="P105" s="62"/>
      <c r="Q105" s="162"/>
      <c r="R105" s="64"/>
      <c r="S105" s="62"/>
      <c r="T105" s="162"/>
      <c r="U105" s="100"/>
      <c r="V105" s="62">
        <f>SUM(V106+V107+V108+V109+V110)</f>
        <v>5000000</v>
      </c>
      <c r="W105" s="164" t="s">
        <v>8</v>
      </c>
      <c r="X105" s="124">
        <f>+V105</f>
        <v>5000000</v>
      </c>
      <c r="Y105" s="271"/>
      <c r="Z105" s="271"/>
    </row>
    <row r="106" spans="1:26" s="165" customFormat="1" ht="63" outlineLevel="1">
      <c r="A106" s="131"/>
      <c r="B106" s="166"/>
      <c r="C106" s="123"/>
      <c r="D106" s="123"/>
      <c r="E106" s="123"/>
      <c r="F106" s="249" t="s">
        <v>162</v>
      </c>
      <c r="G106" s="62"/>
      <c r="H106" s="162"/>
      <c r="I106" s="162"/>
      <c r="J106" s="62"/>
      <c r="K106" s="162"/>
      <c r="L106" s="162"/>
      <c r="M106" s="62"/>
      <c r="N106" s="162"/>
      <c r="O106" s="163"/>
      <c r="P106" s="62">
        <v>1</v>
      </c>
      <c r="Q106" s="162" t="s">
        <v>69</v>
      </c>
      <c r="R106" s="64" t="s">
        <v>19</v>
      </c>
      <c r="S106" s="62">
        <v>2000000</v>
      </c>
      <c r="T106" s="162" t="s">
        <v>8</v>
      </c>
      <c r="U106" s="100" t="s">
        <v>22</v>
      </c>
      <c r="V106" s="62">
        <f t="shared" ref="V106:V110" si="15">SUM(S106*P106)</f>
        <v>2000000</v>
      </c>
      <c r="W106" s="164" t="s">
        <v>8</v>
      </c>
      <c r="X106" s="124">
        <f t="shared" ref="X106:X110" si="16">+V106</f>
        <v>2000000</v>
      </c>
      <c r="Y106" s="271"/>
      <c r="Z106" s="271" t="s">
        <v>195</v>
      </c>
    </row>
    <row r="107" spans="1:26" s="165" customFormat="1" ht="42" outlineLevel="1">
      <c r="A107" s="131"/>
      <c r="B107" s="166"/>
      <c r="C107" s="123"/>
      <c r="D107" s="123"/>
      <c r="E107" s="123"/>
      <c r="F107" s="251" t="s">
        <v>163</v>
      </c>
      <c r="G107" s="62"/>
      <c r="H107" s="162"/>
      <c r="I107" s="162"/>
      <c r="J107" s="62"/>
      <c r="K107" s="162"/>
      <c r="L107" s="162"/>
      <c r="M107" s="62"/>
      <c r="N107" s="162"/>
      <c r="O107" s="163"/>
      <c r="P107" s="62">
        <v>10</v>
      </c>
      <c r="Q107" s="162" t="s">
        <v>26</v>
      </c>
      <c r="R107" s="64" t="s">
        <v>19</v>
      </c>
      <c r="S107" s="62">
        <v>50000</v>
      </c>
      <c r="T107" s="162" t="s">
        <v>8</v>
      </c>
      <c r="U107" s="100" t="s">
        <v>22</v>
      </c>
      <c r="V107" s="62">
        <f t="shared" si="15"/>
        <v>500000</v>
      </c>
      <c r="W107" s="164" t="s">
        <v>8</v>
      </c>
      <c r="X107" s="124">
        <f t="shared" si="16"/>
        <v>500000</v>
      </c>
      <c r="Y107" s="271"/>
      <c r="Z107" s="271" t="s">
        <v>195</v>
      </c>
    </row>
    <row r="108" spans="1:26" s="165" customFormat="1" ht="42" outlineLevel="1">
      <c r="A108" s="131"/>
      <c r="B108" s="166"/>
      <c r="C108" s="123"/>
      <c r="D108" s="123"/>
      <c r="E108" s="123"/>
      <c r="F108" s="252" t="s">
        <v>164</v>
      </c>
      <c r="G108" s="62"/>
      <c r="H108" s="162"/>
      <c r="I108" s="162"/>
      <c r="J108" s="62"/>
      <c r="K108" s="162"/>
      <c r="L108" s="162"/>
      <c r="M108" s="62"/>
      <c r="N108" s="162"/>
      <c r="O108" s="163"/>
      <c r="P108" s="62">
        <v>1</v>
      </c>
      <c r="Q108" s="162" t="s">
        <v>69</v>
      </c>
      <c r="R108" s="64" t="s">
        <v>19</v>
      </c>
      <c r="S108" s="62">
        <v>1000000</v>
      </c>
      <c r="T108" s="162" t="s">
        <v>8</v>
      </c>
      <c r="U108" s="100" t="s">
        <v>22</v>
      </c>
      <c r="V108" s="62">
        <f t="shared" si="15"/>
        <v>1000000</v>
      </c>
      <c r="W108" s="164" t="s">
        <v>8</v>
      </c>
      <c r="X108" s="124">
        <f t="shared" si="16"/>
        <v>1000000</v>
      </c>
      <c r="Y108" s="271"/>
      <c r="Z108" s="271" t="s">
        <v>195</v>
      </c>
    </row>
    <row r="109" spans="1:26" s="165" customFormat="1" ht="42" outlineLevel="1">
      <c r="A109" s="131"/>
      <c r="B109" s="166"/>
      <c r="C109" s="123"/>
      <c r="D109" s="123"/>
      <c r="E109" s="123"/>
      <c r="F109" s="252" t="s">
        <v>165</v>
      </c>
      <c r="G109" s="62"/>
      <c r="H109" s="162"/>
      <c r="I109" s="162"/>
      <c r="J109" s="62"/>
      <c r="K109" s="162"/>
      <c r="L109" s="162"/>
      <c r="M109" s="62"/>
      <c r="N109" s="162"/>
      <c r="O109" s="163"/>
      <c r="P109" s="62">
        <v>4</v>
      </c>
      <c r="Q109" s="162" t="s">
        <v>26</v>
      </c>
      <c r="R109" s="64" t="s">
        <v>19</v>
      </c>
      <c r="S109" s="62">
        <v>50000</v>
      </c>
      <c r="T109" s="162" t="s">
        <v>8</v>
      </c>
      <c r="U109" s="100" t="s">
        <v>22</v>
      </c>
      <c r="V109" s="62">
        <f t="shared" si="15"/>
        <v>200000</v>
      </c>
      <c r="W109" s="164" t="s">
        <v>8</v>
      </c>
      <c r="X109" s="124">
        <f t="shared" si="16"/>
        <v>200000</v>
      </c>
      <c r="Y109" s="271"/>
      <c r="Z109" s="271" t="s">
        <v>195</v>
      </c>
    </row>
    <row r="110" spans="1:26" s="165" customFormat="1" ht="126" outlineLevel="1">
      <c r="A110" s="131"/>
      <c r="B110" s="166"/>
      <c r="C110" s="123"/>
      <c r="D110" s="123"/>
      <c r="E110" s="123"/>
      <c r="F110" s="250" t="s">
        <v>166</v>
      </c>
      <c r="G110" s="62"/>
      <c r="H110" s="162"/>
      <c r="I110" s="162"/>
      <c r="J110" s="62"/>
      <c r="K110" s="162"/>
      <c r="L110" s="162"/>
      <c r="M110" s="62"/>
      <c r="N110" s="162"/>
      <c r="O110" s="163"/>
      <c r="P110" s="62">
        <v>13</v>
      </c>
      <c r="Q110" s="162" t="s">
        <v>18</v>
      </c>
      <c r="R110" s="64" t="s">
        <v>19</v>
      </c>
      <c r="S110" s="62">
        <v>100000</v>
      </c>
      <c r="T110" s="162" t="s">
        <v>8</v>
      </c>
      <c r="U110" s="100" t="s">
        <v>22</v>
      </c>
      <c r="V110" s="62">
        <f t="shared" si="15"/>
        <v>1300000</v>
      </c>
      <c r="W110" s="164" t="s">
        <v>8</v>
      </c>
      <c r="X110" s="124">
        <f t="shared" si="16"/>
        <v>1300000</v>
      </c>
      <c r="Y110" s="271"/>
      <c r="Z110" s="271" t="s">
        <v>195</v>
      </c>
    </row>
    <row r="111" spans="1:26" s="165" customFormat="1" ht="63" outlineLevel="1">
      <c r="A111" s="131"/>
      <c r="B111" s="166"/>
      <c r="C111" s="123"/>
      <c r="D111" s="125"/>
      <c r="E111" s="125"/>
      <c r="F111" s="161" t="s">
        <v>70</v>
      </c>
      <c r="G111" s="62"/>
      <c r="H111" s="162"/>
      <c r="I111" s="162"/>
      <c r="J111" s="62"/>
      <c r="K111" s="162"/>
      <c r="L111" s="162"/>
      <c r="M111" s="62"/>
      <c r="N111" s="162"/>
      <c r="O111" s="163"/>
      <c r="P111" s="62"/>
      <c r="Q111" s="162"/>
      <c r="R111" s="64"/>
      <c r="S111" s="62"/>
      <c r="T111" s="162"/>
      <c r="U111" s="100"/>
      <c r="V111" s="62">
        <f>SUM(V113+V115+V117+V118+V119+V120+V121+V122+V123)</f>
        <v>5000000</v>
      </c>
      <c r="W111" s="164" t="s">
        <v>8</v>
      </c>
      <c r="X111" s="124">
        <f>+V111</f>
        <v>5000000</v>
      </c>
      <c r="Y111" s="271"/>
      <c r="Z111" s="271"/>
    </row>
    <row r="112" spans="1:26" s="165" customFormat="1" ht="84" outlineLevel="1">
      <c r="A112" s="131"/>
      <c r="B112" s="166"/>
      <c r="C112" s="123"/>
      <c r="D112" s="125"/>
      <c r="E112" s="125"/>
      <c r="F112" s="257" t="s">
        <v>167</v>
      </c>
      <c r="G112" s="62"/>
      <c r="H112" s="162"/>
      <c r="I112" s="162"/>
      <c r="J112" s="62"/>
      <c r="K112" s="162"/>
      <c r="L112" s="162"/>
      <c r="M112" s="62"/>
      <c r="N112" s="162"/>
      <c r="O112" s="163"/>
      <c r="P112" s="62"/>
      <c r="Q112" s="162"/>
      <c r="R112" s="64"/>
      <c r="S112" s="62"/>
      <c r="T112" s="162"/>
      <c r="U112" s="100"/>
      <c r="V112" s="62"/>
      <c r="W112" s="164"/>
      <c r="X112" s="124"/>
      <c r="Y112" s="271"/>
      <c r="Z112" s="271"/>
    </row>
    <row r="113" spans="1:27" s="165" customFormat="1" ht="63" outlineLevel="1">
      <c r="A113" s="131"/>
      <c r="B113" s="166"/>
      <c r="C113" s="123"/>
      <c r="D113" s="125"/>
      <c r="E113" s="125"/>
      <c r="F113" s="253" t="s">
        <v>168</v>
      </c>
      <c r="G113" s="62"/>
      <c r="H113" s="162"/>
      <c r="I113" s="162"/>
      <c r="J113" s="62"/>
      <c r="K113" s="162"/>
      <c r="L113" s="162"/>
      <c r="M113" s="62"/>
      <c r="N113" s="162"/>
      <c r="O113" s="163"/>
      <c r="P113" s="62">
        <v>5</v>
      </c>
      <c r="Q113" s="162" t="s">
        <v>179</v>
      </c>
      <c r="R113" s="64" t="s">
        <v>19</v>
      </c>
      <c r="S113" s="62">
        <v>55000</v>
      </c>
      <c r="T113" s="162" t="s">
        <v>8</v>
      </c>
      <c r="U113" s="100" t="s">
        <v>22</v>
      </c>
      <c r="V113" s="62">
        <f>SUM(S113*P113)</f>
        <v>275000</v>
      </c>
      <c r="W113" s="164" t="s">
        <v>8</v>
      </c>
      <c r="X113" s="124">
        <f>+V113</f>
        <v>275000</v>
      </c>
      <c r="Y113" s="271"/>
      <c r="Z113" s="271" t="s">
        <v>181</v>
      </c>
    </row>
    <row r="114" spans="1:27" s="165" customFormat="1" ht="42" outlineLevel="1">
      <c r="A114" s="131"/>
      <c r="B114" s="166"/>
      <c r="C114" s="123"/>
      <c r="D114" s="125"/>
      <c r="E114" s="125"/>
      <c r="F114" s="253" t="s">
        <v>169</v>
      </c>
      <c r="G114" s="62"/>
      <c r="H114" s="162"/>
      <c r="I114" s="162"/>
      <c r="J114" s="62"/>
      <c r="K114" s="162"/>
      <c r="L114" s="162"/>
      <c r="M114" s="62"/>
      <c r="N114" s="162"/>
      <c r="O114" s="163"/>
      <c r="P114" s="62"/>
      <c r="Q114" s="162"/>
      <c r="R114" s="64"/>
      <c r="S114" s="62"/>
      <c r="T114" s="162"/>
      <c r="U114" s="100"/>
      <c r="V114" s="62"/>
      <c r="W114" s="164"/>
      <c r="X114" s="124"/>
      <c r="Y114" s="271"/>
      <c r="Z114" s="271"/>
    </row>
    <row r="115" spans="1:27" s="165" customFormat="1" ht="42" outlineLevel="1">
      <c r="A115" s="131"/>
      <c r="B115" s="166"/>
      <c r="C115" s="123"/>
      <c r="D115" s="125"/>
      <c r="E115" s="125"/>
      <c r="F115" s="254" t="s">
        <v>178</v>
      </c>
      <c r="G115" s="62"/>
      <c r="H115" s="162"/>
      <c r="I115" s="162"/>
      <c r="J115" s="62"/>
      <c r="K115" s="162"/>
      <c r="L115" s="162"/>
      <c r="M115" s="62"/>
      <c r="N115" s="162"/>
      <c r="O115" s="163"/>
      <c r="P115" s="62">
        <v>1</v>
      </c>
      <c r="Q115" s="162" t="s">
        <v>26</v>
      </c>
      <c r="R115" s="64" t="s">
        <v>19</v>
      </c>
      <c r="S115" s="62">
        <v>500000</v>
      </c>
      <c r="T115" s="162" t="s">
        <v>8</v>
      </c>
      <c r="U115" s="100" t="s">
        <v>22</v>
      </c>
      <c r="V115" s="62">
        <f>SUM(S115*P115)</f>
        <v>500000</v>
      </c>
      <c r="W115" s="164" t="s">
        <v>8</v>
      </c>
      <c r="X115" s="124">
        <f>+V115</f>
        <v>500000</v>
      </c>
      <c r="Y115" s="271"/>
      <c r="Z115" s="271" t="s">
        <v>195</v>
      </c>
    </row>
    <row r="116" spans="1:27" s="165" customFormat="1" ht="63" outlineLevel="1">
      <c r="A116" s="131"/>
      <c r="B116" s="166"/>
      <c r="C116" s="123"/>
      <c r="D116" s="125"/>
      <c r="E116" s="125"/>
      <c r="F116" s="254" t="s">
        <v>170</v>
      </c>
      <c r="G116" s="62"/>
      <c r="H116" s="162"/>
      <c r="I116" s="162"/>
      <c r="J116" s="62"/>
      <c r="K116" s="162"/>
      <c r="L116" s="162"/>
      <c r="M116" s="62"/>
      <c r="N116" s="162"/>
      <c r="O116" s="163"/>
      <c r="P116" s="62"/>
      <c r="Q116" s="162"/>
      <c r="R116" s="64"/>
      <c r="S116" s="62"/>
      <c r="T116" s="162"/>
      <c r="U116" s="100"/>
      <c r="V116" s="62"/>
      <c r="W116" s="164"/>
      <c r="X116" s="124"/>
      <c r="Y116" s="271"/>
      <c r="Z116" s="271"/>
    </row>
    <row r="117" spans="1:27" s="165" customFormat="1" ht="42" outlineLevel="1">
      <c r="A117" s="131"/>
      <c r="B117" s="166"/>
      <c r="C117" s="123"/>
      <c r="D117" s="125"/>
      <c r="E117" s="125"/>
      <c r="F117" s="255" t="s">
        <v>171</v>
      </c>
      <c r="G117" s="62"/>
      <c r="H117" s="162"/>
      <c r="I117" s="162"/>
      <c r="J117" s="62"/>
      <c r="K117" s="162"/>
      <c r="L117" s="162"/>
      <c r="M117" s="62"/>
      <c r="N117" s="162"/>
      <c r="O117" s="163"/>
      <c r="P117" s="62">
        <v>1</v>
      </c>
      <c r="Q117" s="162" t="s">
        <v>26</v>
      </c>
      <c r="R117" s="64" t="s">
        <v>19</v>
      </c>
      <c r="S117" s="62">
        <v>190000</v>
      </c>
      <c r="T117" s="162" t="s">
        <v>8</v>
      </c>
      <c r="U117" s="100" t="s">
        <v>22</v>
      </c>
      <c r="V117" s="62">
        <f t="shared" ref="V117:V123" si="17">SUM(S117*P117)</f>
        <v>190000</v>
      </c>
      <c r="W117" s="164" t="s">
        <v>8</v>
      </c>
      <c r="X117" s="124">
        <f t="shared" ref="X117:X123" si="18">+V117</f>
        <v>190000</v>
      </c>
      <c r="Y117" s="271"/>
      <c r="Z117" s="271" t="s">
        <v>195</v>
      </c>
    </row>
    <row r="118" spans="1:27" s="165" customFormat="1" ht="63" outlineLevel="1">
      <c r="A118" s="131"/>
      <c r="B118" s="166"/>
      <c r="C118" s="123"/>
      <c r="D118" s="125"/>
      <c r="E118" s="125"/>
      <c r="F118" s="255" t="s">
        <v>172</v>
      </c>
      <c r="G118" s="62"/>
      <c r="H118" s="162"/>
      <c r="I118" s="162"/>
      <c r="J118" s="62"/>
      <c r="K118" s="162"/>
      <c r="L118" s="162"/>
      <c r="M118" s="62"/>
      <c r="N118" s="162"/>
      <c r="O118" s="163"/>
      <c r="P118" s="62">
        <v>13</v>
      </c>
      <c r="Q118" s="162" t="s">
        <v>18</v>
      </c>
      <c r="R118" s="64" t="s">
        <v>19</v>
      </c>
      <c r="S118" s="62">
        <v>80000</v>
      </c>
      <c r="T118" s="162" t="s">
        <v>8</v>
      </c>
      <c r="U118" s="100" t="s">
        <v>22</v>
      </c>
      <c r="V118" s="62">
        <f t="shared" si="17"/>
        <v>1040000</v>
      </c>
      <c r="W118" s="164" t="s">
        <v>8</v>
      </c>
      <c r="X118" s="124">
        <f t="shared" si="18"/>
        <v>1040000</v>
      </c>
      <c r="Y118" s="271"/>
      <c r="Z118" s="271" t="s">
        <v>195</v>
      </c>
    </row>
    <row r="119" spans="1:27" s="165" customFormat="1" ht="84" outlineLevel="1">
      <c r="A119" s="131"/>
      <c r="B119" s="166"/>
      <c r="C119" s="123"/>
      <c r="D119" s="125"/>
      <c r="E119" s="125"/>
      <c r="F119" s="255" t="s">
        <v>173</v>
      </c>
      <c r="G119" s="62"/>
      <c r="H119" s="162"/>
      <c r="I119" s="162"/>
      <c r="J119" s="62"/>
      <c r="K119" s="162"/>
      <c r="L119" s="162"/>
      <c r="M119" s="62"/>
      <c r="N119" s="162"/>
      <c r="O119" s="163"/>
      <c r="P119" s="62">
        <v>100</v>
      </c>
      <c r="Q119" s="162" t="s">
        <v>25</v>
      </c>
      <c r="R119" s="64" t="s">
        <v>19</v>
      </c>
      <c r="S119" s="62">
        <v>4950</v>
      </c>
      <c r="T119" s="162" t="s">
        <v>8</v>
      </c>
      <c r="U119" s="100" t="s">
        <v>22</v>
      </c>
      <c r="V119" s="62">
        <f t="shared" si="17"/>
        <v>495000</v>
      </c>
      <c r="W119" s="164" t="s">
        <v>8</v>
      </c>
      <c r="X119" s="124">
        <f t="shared" si="18"/>
        <v>495000</v>
      </c>
      <c r="Y119" s="271"/>
      <c r="Z119" s="271" t="s">
        <v>195</v>
      </c>
    </row>
    <row r="120" spans="1:27" s="165" customFormat="1" ht="84" outlineLevel="1">
      <c r="A120" s="131"/>
      <c r="B120" s="166"/>
      <c r="C120" s="123"/>
      <c r="D120" s="125"/>
      <c r="E120" s="125"/>
      <c r="F120" s="253" t="s">
        <v>174</v>
      </c>
      <c r="G120" s="62"/>
      <c r="H120" s="162"/>
      <c r="I120" s="162"/>
      <c r="J120" s="62"/>
      <c r="K120" s="162"/>
      <c r="L120" s="162"/>
      <c r="M120" s="62"/>
      <c r="N120" s="162"/>
      <c r="O120" s="163"/>
      <c r="P120" s="62">
        <v>10000</v>
      </c>
      <c r="Q120" s="162" t="s">
        <v>25</v>
      </c>
      <c r="R120" s="64" t="s">
        <v>19</v>
      </c>
      <c r="S120" s="62">
        <v>60</v>
      </c>
      <c r="T120" s="162" t="s">
        <v>8</v>
      </c>
      <c r="U120" s="100" t="s">
        <v>22</v>
      </c>
      <c r="V120" s="62">
        <f t="shared" si="17"/>
        <v>600000</v>
      </c>
      <c r="W120" s="164" t="s">
        <v>8</v>
      </c>
      <c r="X120" s="124">
        <f t="shared" si="18"/>
        <v>600000</v>
      </c>
      <c r="Y120" s="271"/>
      <c r="Z120" s="271" t="s">
        <v>182</v>
      </c>
    </row>
    <row r="121" spans="1:27" s="165" customFormat="1" ht="63" outlineLevel="1">
      <c r="A121" s="131"/>
      <c r="B121" s="166"/>
      <c r="C121" s="123"/>
      <c r="D121" s="125"/>
      <c r="E121" s="125"/>
      <c r="F121" s="253" t="s">
        <v>175</v>
      </c>
      <c r="G121" s="62"/>
      <c r="H121" s="162"/>
      <c r="I121" s="162"/>
      <c r="J121" s="62"/>
      <c r="K121" s="162"/>
      <c r="L121" s="162"/>
      <c r="M121" s="62"/>
      <c r="N121" s="162"/>
      <c r="O121" s="163"/>
      <c r="P121" s="62">
        <v>1500</v>
      </c>
      <c r="Q121" s="162" t="s">
        <v>180</v>
      </c>
      <c r="R121" s="64" t="s">
        <v>19</v>
      </c>
      <c r="S121" s="62">
        <v>200</v>
      </c>
      <c r="T121" s="162" t="s">
        <v>8</v>
      </c>
      <c r="U121" s="100" t="s">
        <v>22</v>
      </c>
      <c r="V121" s="62">
        <f t="shared" si="17"/>
        <v>300000</v>
      </c>
      <c r="W121" s="164" t="s">
        <v>8</v>
      </c>
      <c r="X121" s="124">
        <f t="shared" si="18"/>
        <v>300000</v>
      </c>
      <c r="Y121" s="271"/>
      <c r="Z121" s="271" t="s">
        <v>195</v>
      </c>
    </row>
    <row r="122" spans="1:27" s="165" customFormat="1" ht="63" outlineLevel="1">
      <c r="A122" s="131"/>
      <c r="B122" s="166"/>
      <c r="C122" s="123"/>
      <c r="D122" s="125"/>
      <c r="E122" s="125"/>
      <c r="F122" s="256" t="s">
        <v>176</v>
      </c>
      <c r="G122" s="62"/>
      <c r="H122" s="162"/>
      <c r="I122" s="162"/>
      <c r="J122" s="62"/>
      <c r="K122" s="162"/>
      <c r="L122" s="162"/>
      <c r="M122" s="62">
        <v>10</v>
      </c>
      <c r="N122" s="162" t="s">
        <v>52</v>
      </c>
      <c r="O122" s="64" t="s">
        <v>19</v>
      </c>
      <c r="P122" s="62">
        <v>10</v>
      </c>
      <c r="Q122" s="162" t="s">
        <v>25</v>
      </c>
      <c r="R122" s="64" t="s">
        <v>19</v>
      </c>
      <c r="S122" s="62">
        <v>10000</v>
      </c>
      <c r="T122" s="162" t="s">
        <v>8</v>
      </c>
      <c r="U122" s="100" t="s">
        <v>22</v>
      </c>
      <c r="V122" s="62">
        <f>SUM(M122*P122*S122)</f>
        <v>1000000</v>
      </c>
      <c r="W122" s="164" t="s">
        <v>8</v>
      </c>
      <c r="X122" s="124">
        <f t="shared" si="18"/>
        <v>1000000</v>
      </c>
      <c r="Y122" s="271"/>
      <c r="Z122" s="271" t="s">
        <v>195</v>
      </c>
    </row>
    <row r="123" spans="1:27" s="165" customFormat="1" ht="42" outlineLevel="1">
      <c r="A123" s="147"/>
      <c r="B123" s="166"/>
      <c r="C123" s="125"/>
      <c r="D123" s="125"/>
      <c r="E123" s="125"/>
      <c r="F123" s="256" t="s">
        <v>177</v>
      </c>
      <c r="G123" s="62"/>
      <c r="H123" s="162"/>
      <c r="I123" s="162"/>
      <c r="J123" s="62"/>
      <c r="K123" s="162"/>
      <c r="L123" s="162"/>
      <c r="M123" s="62"/>
      <c r="N123" s="162"/>
      <c r="O123" s="163"/>
      <c r="P123" s="62">
        <v>10000</v>
      </c>
      <c r="Q123" s="162" t="s">
        <v>180</v>
      </c>
      <c r="R123" s="64" t="s">
        <v>19</v>
      </c>
      <c r="S123" s="62">
        <v>60</v>
      </c>
      <c r="T123" s="162" t="s">
        <v>8</v>
      </c>
      <c r="U123" s="100" t="s">
        <v>22</v>
      </c>
      <c r="V123" s="62">
        <f t="shared" si="17"/>
        <v>600000</v>
      </c>
      <c r="W123" s="164" t="s">
        <v>8</v>
      </c>
      <c r="X123" s="124">
        <f t="shared" si="18"/>
        <v>600000</v>
      </c>
      <c r="Y123" s="271"/>
      <c r="Z123" s="271" t="s">
        <v>195</v>
      </c>
    </row>
    <row r="124" spans="1:27" s="165" customFormat="1" ht="63" outlineLevel="1">
      <c r="A124" s="142"/>
      <c r="B124" s="160" t="s">
        <v>71</v>
      </c>
      <c r="C124" s="143">
        <v>10440400</v>
      </c>
      <c r="D124" s="124">
        <v>10440400</v>
      </c>
      <c r="E124" s="124">
        <f>+C124+D124</f>
        <v>20880800</v>
      </c>
      <c r="F124" s="161"/>
      <c r="G124" s="62"/>
      <c r="H124" s="162"/>
      <c r="I124" s="162"/>
      <c r="J124" s="62"/>
      <c r="K124" s="162"/>
      <c r="L124" s="162"/>
      <c r="M124" s="62"/>
      <c r="N124" s="162"/>
      <c r="O124" s="163"/>
      <c r="P124" s="62"/>
      <c r="Q124" s="162"/>
      <c r="R124" s="163"/>
      <c r="S124" s="62"/>
      <c r="T124" s="162"/>
      <c r="U124" s="100"/>
      <c r="V124" s="62">
        <f>SUM(V129+V130+V131+V133+V135+V138+V139)</f>
        <v>10440400</v>
      </c>
      <c r="W124" s="164" t="s">
        <v>8</v>
      </c>
      <c r="X124" s="140">
        <f>SUM(X125+X126+X127+X128+X129+X130+X131+X132+X133+X134+X135+X136+X137+X138+X139)</f>
        <v>10440400</v>
      </c>
      <c r="Y124" s="272"/>
      <c r="Z124" s="271"/>
      <c r="AA124" s="288">
        <f>C124-V124</f>
        <v>0</v>
      </c>
    </row>
    <row r="125" spans="1:27" s="132" customFormat="1" ht="63" hidden="1" outlineLevel="1">
      <c r="A125" s="131"/>
      <c r="B125" s="112"/>
      <c r="C125" s="123"/>
      <c r="D125" s="123"/>
      <c r="E125" s="123"/>
      <c r="F125" s="167" t="s">
        <v>183</v>
      </c>
      <c r="G125" s="62"/>
      <c r="H125" s="63"/>
      <c r="I125" s="63"/>
      <c r="J125" s="62"/>
      <c r="K125" s="63"/>
      <c r="L125" s="63"/>
      <c r="M125" s="62"/>
      <c r="N125" s="63"/>
      <c r="O125" s="145"/>
      <c r="P125" s="62">
        <v>1</v>
      </c>
      <c r="Q125" s="63" t="s">
        <v>26</v>
      </c>
      <c r="R125" s="64" t="s">
        <v>19</v>
      </c>
      <c r="S125" s="62">
        <v>0</v>
      </c>
      <c r="T125" s="63" t="s">
        <v>8</v>
      </c>
      <c r="U125" s="66" t="s">
        <v>22</v>
      </c>
      <c r="V125" s="62">
        <f>SUM(P125*S125)</f>
        <v>0</v>
      </c>
      <c r="W125" s="170" t="s">
        <v>8</v>
      </c>
      <c r="X125" s="124">
        <f t="shared" ref="X125:X139" si="19">+V125</f>
        <v>0</v>
      </c>
      <c r="Y125" s="270"/>
      <c r="Z125" s="270"/>
    </row>
    <row r="126" spans="1:27" s="132" customFormat="1" ht="63" hidden="1" outlineLevel="1">
      <c r="A126" s="131"/>
      <c r="B126" s="115"/>
      <c r="C126" s="123"/>
      <c r="D126" s="123"/>
      <c r="E126" s="123"/>
      <c r="F126" s="167" t="s">
        <v>72</v>
      </c>
      <c r="G126" s="62"/>
      <c r="H126" s="63"/>
      <c r="I126" s="63"/>
      <c r="J126" s="62"/>
      <c r="K126" s="63"/>
      <c r="L126" s="63"/>
      <c r="M126" s="62"/>
      <c r="N126" s="63"/>
      <c r="O126" s="145"/>
      <c r="P126" s="62">
        <v>13</v>
      </c>
      <c r="Q126" s="63" t="s">
        <v>18</v>
      </c>
      <c r="R126" s="64" t="s">
        <v>19</v>
      </c>
      <c r="S126" s="62">
        <v>0</v>
      </c>
      <c r="T126" s="63" t="s">
        <v>8</v>
      </c>
      <c r="U126" s="66" t="s">
        <v>22</v>
      </c>
      <c r="V126" s="62">
        <f>SUM(P126*S126)</f>
        <v>0</v>
      </c>
      <c r="W126" s="170" t="s">
        <v>8</v>
      </c>
      <c r="X126" s="124">
        <f t="shared" si="19"/>
        <v>0</v>
      </c>
      <c r="Y126" s="270"/>
      <c r="Z126" s="270"/>
    </row>
    <row r="127" spans="1:27" s="132" customFormat="1" ht="63" hidden="1" outlineLevel="1">
      <c r="A127" s="131"/>
      <c r="B127" s="115"/>
      <c r="C127" s="123"/>
      <c r="D127" s="123"/>
      <c r="E127" s="123"/>
      <c r="F127" s="167" t="s">
        <v>184</v>
      </c>
      <c r="G127" s="62"/>
      <c r="H127" s="63"/>
      <c r="I127" s="63"/>
      <c r="J127" s="62"/>
      <c r="K127" s="63"/>
      <c r="L127" s="63"/>
      <c r="M127" s="62"/>
      <c r="N127" s="63"/>
      <c r="O127" s="145"/>
      <c r="P127" s="62">
        <v>5</v>
      </c>
      <c r="Q127" s="63" t="s">
        <v>26</v>
      </c>
      <c r="R127" s="64" t="s">
        <v>19</v>
      </c>
      <c r="S127" s="62">
        <v>0</v>
      </c>
      <c r="T127" s="63" t="s">
        <v>8</v>
      </c>
      <c r="U127" s="66" t="s">
        <v>22</v>
      </c>
      <c r="V127" s="62">
        <f t="shared" ref="V127:V138" si="20">SUM(P127*S127)</f>
        <v>0</v>
      </c>
      <c r="W127" s="170" t="s">
        <v>8</v>
      </c>
      <c r="X127" s="124">
        <f t="shared" si="19"/>
        <v>0</v>
      </c>
      <c r="Y127" s="270"/>
      <c r="Z127" s="270"/>
    </row>
    <row r="128" spans="1:27" s="132" customFormat="1" ht="42" hidden="1" outlineLevel="1">
      <c r="A128" s="131"/>
      <c r="B128" s="115"/>
      <c r="C128" s="123"/>
      <c r="D128" s="123"/>
      <c r="E128" s="123"/>
      <c r="F128" s="167" t="s">
        <v>73</v>
      </c>
      <c r="G128" s="62"/>
      <c r="H128" s="63"/>
      <c r="I128" s="63"/>
      <c r="J128" s="62"/>
      <c r="K128" s="63"/>
      <c r="L128" s="63"/>
      <c r="M128" s="62"/>
      <c r="N128" s="63"/>
      <c r="O128" s="145"/>
      <c r="P128" s="62">
        <v>5</v>
      </c>
      <c r="Q128" s="63" t="s">
        <v>26</v>
      </c>
      <c r="R128" s="64" t="s">
        <v>19</v>
      </c>
      <c r="S128" s="62">
        <v>0</v>
      </c>
      <c r="T128" s="63" t="s">
        <v>8</v>
      </c>
      <c r="U128" s="66" t="s">
        <v>22</v>
      </c>
      <c r="V128" s="62">
        <f t="shared" si="20"/>
        <v>0</v>
      </c>
      <c r="W128" s="120" t="s">
        <v>8</v>
      </c>
      <c r="X128" s="124">
        <f t="shared" si="19"/>
        <v>0</v>
      </c>
      <c r="Y128" s="270"/>
      <c r="Z128" s="270"/>
    </row>
    <row r="129" spans="1:31" s="132" customFormat="1" ht="63" outlineLevel="1">
      <c r="A129" s="131"/>
      <c r="B129" s="115"/>
      <c r="C129" s="123"/>
      <c r="D129" s="123"/>
      <c r="E129" s="123"/>
      <c r="F129" s="167" t="s">
        <v>74</v>
      </c>
      <c r="G129" s="62"/>
      <c r="H129" s="63"/>
      <c r="I129" s="63"/>
      <c r="J129" s="62"/>
      <c r="K129" s="63"/>
      <c r="L129" s="63"/>
      <c r="M129" s="62"/>
      <c r="N129" s="63"/>
      <c r="O129" s="145"/>
      <c r="P129" s="62">
        <v>1</v>
      </c>
      <c r="Q129" s="63" t="s">
        <v>69</v>
      </c>
      <c r="R129" s="64" t="s">
        <v>19</v>
      </c>
      <c r="S129" s="62">
        <v>500000</v>
      </c>
      <c r="T129" s="63" t="s">
        <v>8</v>
      </c>
      <c r="U129" s="66" t="s">
        <v>22</v>
      </c>
      <c r="V129" s="62">
        <f t="shared" si="20"/>
        <v>500000</v>
      </c>
      <c r="W129" s="120" t="s">
        <v>8</v>
      </c>
      <c r="X129" s="124">
        <f t="shared" si="19"/>
        <v>500000</v>
      </c>
      <c r="Y129" s="270"/>
      <c r="Z129" s="270" t="s">
        <v>181</v>
      </c>
    </row>
    <row r="130" spans="1:31" s="132" customFormat="1" ht="42" outlineLevel="1">
      <c r="A130" s="131"/>
      <c r="B130" s="115"/>
      <c r="C130" s="123"/>
      <c r="D130" s="123"/>
      <c r="E130" s="123"/>
      <c r="F130" s="167" t="s">
        <v>185</v>
      </c>
      <c r="G130" s="62"/>
      <c r="H130" s="63"/>
      <c r="I130" s="63"/>
      <c r="J130" s="62"/>
      <c r="K130" s="63"/>
      <c r="L130" s="63"/>
      <c r="M130" s="62"/>
      <c r="N130" s="63"/>
      <c r="O130" s="145"/>
      <c r="P130" s="62">
        <v>1</v>
      </c>
      <c r="Q130" s="63" t="s">
        <v>69</v>
      </c>
      <c r="R130" s="64" t="s">
        <v>19</v>
      </c>
      <c r="S130" s="62">
        <v>700000</v>
      </c>
      <c r="T130" s="63" t="s">
        <v>8</v>
      </c>
      <c r="U130" s="66" t="s">
        <v>22</v>
      </c>
      <c r="V130" s="62">
        <f t="shared" si="20"/>
        <v>700000</v>
      </c>
      <c r="W130" s="120" t="s">
        <v>8</v>
      </c>
      <c r="X130" s="124">
        <f t="shared" si="19"/>
        <v>700000</v>
      </c>
      <c r="Y130" s="270"/>
      <c r="Z130" s="270" t="s">
        <v>181</v>
      </c>
    </row>
    <row r="131" spans="1:31" s="132" customFormat="1" ht="42" outlineLevel="1">
      <c r="A131" s="131"/>
      <c r="B131" s="115"/>
      <c r="C131" s="123"/>
      <c r="D131" s="123"/>
      <c r="E131" s="123"/>
      <c r="F131" s="167" t="s">
        <v>75</v>
      </c>
      <c r="G131" s="62"/>
      <c r="H131" s="63"/>
      <c r="I131" s="63"/>
      <c r="J131" s="62"/>
      <c r="K131" s="63"/>
      <c r="L131" s="63"/>
      <c r="M131" s="62"/>
      <c r="N131" s="63"/>
      <c r="O131" s="145"/>
      <c r="P131" s="62">
        <v>1</v>
      </c>
      <c r="Q131" s="63" t="s">
        <v>69</v>
      </c>
      <c r="R131" s="64" t="s">
        <v>19</v>
      </c>
      <c r="S131" s="62">
        <v>1875800</v>
      </c>
      <c r="T131" s="63" t="s">
        <v>8</v>
      </c>
      <c r="U131" s="66" t="s">
        <v>22</v>
      </c>
      <c r="V131" s="62">
        <f>SUM(S131)</f>
        <v>1875800</v>
      </c>
      <c r="W131" s="120" t="s">
        <v>8</v>
      </c>
      <c r="X131" s="124">
        <f t="shared" si="19"/>
        <v>1875800</v>
      </c>
      <c r="Y131" s="270"/>
      <c r="Z131" s="270" t="s">
        <v>181</v>
      </c>
    </row>
    <row r="132" spans="1:31" s="132" customFormat="1" ht="42" hidden="1" outlineLevel="1">
      <c r="A132" s="131"/>
      <c r="B132" s="115"/>
      <c r="C132" s="123"/>
      <c r="D132" s="123"/>
      <c r="E132" s="123"/>
      <c r="F132" s="167" t="s">
        <v>76</v>
      </c>
      <c r="G132" s="62"/>
      <c r="H132" s="63"/>
      <c r="I132" s="63"/>
      <c r="J132" s="62"/>
      <c r="K132" s="63"/>
      <c r="L132" s="63"/>
      <c r="M132" s="62"/>
      <c r="N132" s="63"/>
      <c r="O132" s="145"/>
      <c r="P132" s="62">
        <v>7</v>
      </c>
      <c r="Q132" s="63" t="s">
        <v>26</v>
      </c>
      <c r="R132" s="64" t="s">
        <v>19</v>
      </c>
      <c r="S132" s="62">
        <v>0</v>
      </c>
      <c r="T132" s="63" t="s">
        <v>8</v>
      </c>
      <c r="U132" s="66" t="s">
        <v>22</v>
      </c>
      <c r="V132" s="62">
        <f t="shared" si="20"/>
        <v>0</v>
      </c>
      <c r="W132" s="120" t="s">
        <v>8</v>
      </c>
      <c r="X132" s="124">
        <f t="shared" si="19"/>
        <v>0</v>
      </c>
      <c r="Y132" s="270"/>
      <c r="Z132" s="270"/>
    </row>
    <row r="133" spans="1:31" s="132" customFormat="1" ht="42" outlineLevel="1">
      <c r="A133" s="131"/>
      <c r="B133" s="115"/>
      <c r="C133" s="123"/>
      <c r="D133" s="123"/>
      <c r="E133" s="123"/>
      <c r="F133" s="165" t="s">
        <v>77</v>
      </c>
      <c r="G133" s="62"/>
      <c r="H133" s="63"/>
      <c r="I133" s="63"/>
      <c r="J133" s="62"/>
      <c r="K133" s="63"/>
      <c r="L133" s="63"/>
      <c r="M133" s="62"/>
      <c r="N133" s="63"/>
      <c r="O133" s="145"/>
      <c r="P133" s="62">
        <v>1</v>
      </c>
      <c r="Q133" s="63" t="s">
        <v>26</v>
      </c>
      <c r="R133" s="64" t="s">
        <v>19</v>
      </c>
      <c r="S133" s="62">
        <v>200000</v>
      </c>
      <c r="T133" s="63" t="s">
        <v>8</v>
      </c>
      <c r="U133" s="66" t="s">
        <v>22</v>
      </c>
      <c r="V133" s="62">
        <f t="shared" si="20"/>
        <v>200000</v>
      </c>
      <c r="W133" s="120" t="s">
        <v>8</v>
      </c>
      <c r="X133" s="124">
        <f t="shared" si="19"/>
        <v>200000</v>
      </c>
      <c r="Y133" s="270"/>
      <c r="Z133" s="270" t="s">
        <v>181</v>
      </c>
    </row>
    <row r="134" spans="1:31" s="132" customFormat="1" ht="63" hidden="1" outlineLevel="1">
      <c r="A134" s="131"/>
      <c r="B134" s="115"/>
      <c r="C134" s="123"/>
      <c r="D134" s="123"/>
      <c r="E134" s="123"/>
      <c r="F134" s="167" t="s">
        <v>186</v>
      </c>
      <c r="G134" s="62"/>
      <c r="H134" s="63"/>
      <c r="I134" s="63"/>
      <c r="J134" s="62"/>
      <c r="K134" s="63"/>
      <c r="L134" s="63"/>
      <c r="M134" s="62"/>
      <c r="N134" s="63"/>
      <c r="O134" s="145"/>
      <c r="P134" s="62">
        <v>1</v>
      </c>
      <c r="Q134" s="63" t="s">
        <v>26</v>
      </c>
      <c r="R134" s="64" t="s">
        <v>19</v>
      </c>
      <c r="S134" s="62">
        <v>0</v>
      </c>
      <c r="T134" s="63" t="s">
        <v>8</v>
      </c>
      <c r="U134" s="66" t="s">
        <v>22</v>
      </c>
      <c r="V134" s="62">
        <f t="shared" si="20"/>
        <v>0</v>
      </c>
      <c r="W134" s="120" t="s">
        <v>8</v>
      </c>
      <c r="X134" s="124">
        <f t="shared" si="19"/>
        <v>0</v>
      </c>
      <c r="Y134" s="270" t="s">
        <v>181</v>
      </c>
      <c r="Z134" s="270"/>
    </row>
    <row r="135" spans="1:31" s="132" customFormat="1" ht="252" outlineLevel="1">
      <c r="A135" s="131"/>
      <c r="B135" s="115"/>
      <c r="C135" s="123"/>
      <c r="D135" s="123"/>
      <c r="E135" s="123"/>
      <c r="F135" s="167" t="s">
        <v>78</v>
      </c>
      <c r="G135" s="62"/>
      <c r="H135" s="63"/>
      <c r="I135" s="63"/>
      <c r="J135" s="62"/>
      <c r="K135" s="63"/>
      <c r="L135" s="63"/>
      <c r="M135" s="62"/>
      <c r="N135" s="63"/>
      <c r="O135" s="145"/>
      <c r="P135" s="62">
        <v>1</v>
      </c>
      <c r="Q135" s="63" t="s">
        <v>26</v>
      </c>
      <c r="R135" s="64" t="s">
        <v>19</v>
      </c>
      <c r="S135" s="62">
        <v>6804000</v>
      </c>
      <c r="T135" s="63" t="s">
        <v>8</v>
      </c>
      <c r="U135" s="66" t="s">
        <v>22</v>
      </c>
      <c r="V135" s="62">
        <f t="shared" si="20"/>
        <v>6804000</v>
      </c>
      <c r="W135" s="120" t="s">
        <v>8</v>
      </c>
      <c r="X135" s="124">
        <f t="shared" si="19"/>
        <v>6804000</v>
      </c>
      <c r="Y135" s="270"/>
      <c r="Z135" s="270" t="s">
        <v>200</v>
      </c>
      <c r="AE135" s="287"/>
    </row>
    <row r="136" spans="1:31" s="132" customFormat="1" ht="42" hidden="1" outlineLevel="1">
      <c r="A136" s="131"/>
      <c r="B136" s="115"/>
      <c r="C136" s="123"/>
      <c r="D136" s="123"/>
      <c r="E136" s="123"/>
      <c r="F136" s="167" t="s">
        <v>79</v>
      </c>
      <c r="G136" s="62"/>
      <c r="H136" s="63"/>
      <c r="I136" s="63"/>
      <c r="J136" s="62"/>
      <c r="K136" s="63"/>
      <c r="L136" s="63"/>
      <c r="M136" s="62"/>
      <c r="N136" s="63"/>
      <c r="O136" s="145"/>
      <c r="P136" s="62">
        <v>3</v>
      </c>
      <c r="Q136" s="63" t="s">
        <v>26</v>
      </c>
      <c r="R136" s="64" t="s">
        <v>19</v>
      </c>
      <c r="S136" s="62">
        <v>0</v>
      </c>
      <c r="T136" s="63" t="s">
        <v>8</v>
      </c>
      <c r="U136" s="66" t="s">
        <v>22</v>
      </c>
      <c r="V136" s="62">
        <f t="shared" si="20"/>
        <v>0</v>
      </c>
      <c r="W136" s="120" t="s">
        <v>8</v>
      </c>
      <c r="X136" s="124">
        <f t="shared" si="19"/>
        <v>0</v>
      </c>
      <c r="Y136" s="270"/>
      <c r="Z136" s="270"/>
      <c r="AE136" s="287"/>
    </row>
    <row r="137" spans="1:31" s="132" customFormat="1" ht="63" hidden="1" outlineLevel="1">
      <c r="A137" s="131"/>
      <c r="B137" s="115"/>
      <c r="C137" s="123"/>
      <c r="D137" s="123"/>
      <c r="E137" s="123"/>
      <c r="F137" s="167" t="s">
        <v>187</v>
      </c>
      <c r="G137" s="62"/>
      <c r="H137" s="63"/>
      <c r="I137" s="63"/>
      <c r="J137" s="62"/>
      <c r="K137" s="63"/>
      <c r="L137" s="63"/>
      <c r="M137" s="62"/>
      <c r="N137" s="63"/>
      <c r="O137" s="145"/>
      <c r="P137" s="62">
        <v>1</v>
      </c>
      <c r="Q137" s="63" t="s">
        <v>26</v>
      </c>
      <c r="R137" s="64" t="s">
        <v>19</v>
      </c>
      <c r="S137" s="62">
        <v>0</v>
      </c>
      <c r="T137" s="63" t="s">
        <v>8</v>
      </c>
      <c r="U137" s="66" t="s">
        <v>22</v>
      </c>
      <c r="V137" s="62">
        <f t="shared" si="20"/>
        <v>0</v>
      </c>
      <c r="W137" s="120" t="s">
        <v>8</v>
      </c>
      <c r="X137" s="124">
        <f t="shared" si="19"/>
        <v>0</v>
      </c>
      <c r="Y137" s="270"/>
      <c r="Z137" s="270"/>
      <c r="AE137" s="287"/>
    </row>
    <row r="138" spans="1:31" s="132" customFormat="1" ht="84" outlineLevel="1">
      <c r="A138" s="131"/>
      <c r="B138" s="115"/>
      <c r="C138" s="123"/>
      <c r="D138" s="123"/>
      <c r="E138" s="123"/>
      <c r="F138" s="167" t="s">
        <v>80</v>
      </c>
      <c r="G138" s="62"/>
      <c r="H138" s="63"/>
      <c r="I138" s="63"/>
      <c r="J138" s="62"/>
      <c r="K138" s="63"/>
      <c r="L138" s="63"/>
      <c r="M138" s="62"/>
      <c r="N138" s="63"/>
      <c r="O138" s="145"/>
      <c r="P138" s="62">
        <v>3</v>
      </c>
      <c r="Q138" s="63" t="s">
        <v>26</v>
      </c>
      <c r="R138" s="64" t="s">
        <v>19</v>
      </c>
      <c r="S138" s="62">
        <v>60200</v>
      </c>
      <c r="T138" s="63" t="s">
        <v>8</v>
      </c>
      <c r="U138" s="66" t="s">
        <v>22</v>
      </c>
      <c r="V138" s="62">
        <f t="shared" si="20"/>
        <v>180600</v>
      </c>
      <c r="W138" s="120" t="s">
        <v>8</v>
      </c>
      <c r="X138" s="124">
        <f t="shared" si="19"/>
        <v>180600</v>
      </c>
      <c r="Y138" s="270"/>
      <c r="Z138" s="270" t="s">
        <v>196</v>
      </c>
      <c r="AE138" s="287"/>
    </row>
    <row r="139" spans="1:31" s="132" customFormat="1" ht="105" outlineLevel="1">
      <c r="A139" s="147"/>
      <c r="B139" s="115"/>
      <c r="C139" s="125"/>
      <c r="D139" s="125"/>
      <c r="E139" s="125"/>
      <c r="F139" s="167" t="s">
        <v>188</v>
      </c>
      <c r="G139" s="62"/>
      <c r="H139" s="63"/>
      <c r="I139" s="63"/>
      <c r="J139" s="62"/>
      <c r="K139" s="63"/>
      <c r="L139" s="63"/>
      <c r="M139" s="62">
        <v>2</v>
      </c>
      <c r="N139" s="63" t="s">
        <v>20</v>
      </c>
      <c r="O139" s="64" t="s">
        <v>19</v>
      </c>
      <c r="P139" s="62">
        <v>3</v>
      </c>
      <c r="Q139" s="63" t="s">
        <v>23</v>
      </c>
      <c r="R139" s="64" t="s">
        <v>19</v>
      </c>
      <c r="S139" s="62">
        <v>30000</v>
      </c>
      <c r="T139" s="63" t="s">
        <v>8</v>
      </c>
      <c r="U139" s="66" t="s">
        <v>22</v>
      </c>
      <c r="V139" s="62">
        <f>SUM(M139*P139*S139)</f>
        <v>180000</v>
      </c>
      <c r="W139" s="120" t="s">
        <v>8</v>
      </c>
      <c r="X139" s="124">
        <f t="shared" si="19"/>
        <v>180000</v>
      </c>
      <c r="Y139" s="270"/>
      <c r="Z139" s="270" t="s">
        <v>197</v>
      </c>
      <c r="AE139" s="287"/>
    </row>
    <row r="140" spans="1:31" s="187" customFormat="1" ht="27" customHeight="1">
      <c r="A140" s="37">
        <v>2</v>
      </c>
      <c r="B140" s="38" t="s">
        <v>13</v>
      </c>
      <c r="C140" s="39">
        <f>+C141+C149</f>
        <v>17705400</v>
      </c>
      <c r="D140" s="39">
        <f>+D141+D149</f>
        <v>0</v>
      </c>
      <c r="E140" s="39">
        <f>+E141+E149</f>
        <v>17705400</v>
      </c>
      <c r="F140" s="40"/>
      <c r="G140" s="41"/>
      <c r="H140" s="42"/>
      <c r="I140" s="42"/>
      <c r="J140" s="41"/>
      <c r="K140" s="42"/>
      <c r="L140" s="42"/>
      <c r="M140" s="41"/>
      <c r="N140" s="42"/>
      <c r="O140" s="42"/>
      <c r="P140" s="41"/>
      <c r="Q140" s="42"/>
      <c r="R140" s="42"/>
      <c r="S140" s="41"/>
      <c r="T140" s="41"/>
      <c r="U140" s="42"/>
      <c r="V140" s="41">
        <f>SUM(V141+V149)</f>
        <v>6740900</v>
      </c>
      <c r="W140" s="43" t="s">
        <v>8</v>
      </c>
      <c r="X140" s="39" t="e">
        <f>SUM(X141+X149)</f>
        <v>#REF!</v>
      </c>
      <c r="Y140" s="274"/>
      <c r="Z140" s="274"/>
    </row>
    <row r="141" spans="1:31" s="165" customFormat="1" ht="26.25" customHeight="1" outlineLevel="1">
      <c r="A141" s="142"/>
      <c r="B141" s="188" t="s">
        <v>85</v>
      </c>
      <c r="C141" s="189">
        <v>12216800</v>
      </c>
      <c r="D141" s="189">
        <v>0</v>
      </c>
      <c r="E141" s="189">
        <f>+C141+D141</f>
        <v>12216800</v>
      </c>
      <c r="F141" s="305"/>
      <c r="G141" s="289"/>
      <c r="H141" s="289"/>
      <c r="I141" s="289"/>
      <c r="J141" s="289"/>
      <c r="K141" s="289"/>
      <c r="L141" s="289"/>
      <c r="M141" s="289"/>
      <c r="N141" s="289"/>
      <c r="O141" s="289"/>
      <c r="P141" s="289"/>
      <c r="Q141" s="289"/>
      <c r="R141" s="289"/>
      <c r="S141" s="289"/>
      <c r="T141" s="289"/>
      <c r="U141" s="289"/>
      <c r="V141" s="306">
        <f>SUM(V142:V148)</f>
        <v>1252300</v>
      </c>
      <c r="W141" s="307" t="s">
        <v>8</v>
      </c>
      <c r="X141" s="190" t="e">
        <f>SUM(X142+X143+X144+X145+X146+X147+X148+#REF!+#REF!+#REF!+#REF!+#REF!+#REF!+#REF!+#REF!+#REF!+#REF!)</f>
        <v>#REF!</v>
      </c>
      <c r="Y141" s="271"/>
      <c r="Z141" s="304"/>
    </row>
    <row r="142" spans="1:31" s="165" customFormat="1" ht="42" outlineLevel="1">
      <c r="A142" s="149"/>
      <c r="B142" s="267"/>
      <c r="C142" s="123"/>
      <c r="D142" s="123"/>
      <c r="E142" s="104"/>
      <c r="F142" s="191" t="s">
        <v>234</v>
      </c>
      <c r="G142" s="192"/>
      <c r="H142" s="193"/>
      <c r="I142" s="193"/>
      <c r="J142" s="192"/>
      <c r="K142" s="193"/>
      <c r="L142" s="193"/>
      <c r="M142" s="192"/>
      <c r="N142" s="193"/>
      <c r="O142" s="194"/>
      <c r="P142" s="192">
        <v>24</v>
      </c>
      <c r="Q142" s="193" t="s">
        <v>235</v>
      </c>
      <c r="R142" s="110" t="s">
        <v>19</v>
      </c>
      <c r="S142" s="192">
        <v>4500</v>
      </c>
      <c r="T142" s="193" t="s">
        <v>8</v>
      </c>
      <c r="U142" s="195" t="s">
        <v>22</v>
      </c>
      <c r="V142" s="192">
        <f t="shared" ref="V142:V148" si="21">SUM(P142*S142)</f>
        <v>108000</v>
      </c>
      <c r="W142" s="196" t="s">
        <v>8</v>
      </c>
      <c r="X142" s="125">
        <f t="shared" ref="X142:X148" si="22">+V142</f>
        <v>108000</v>
      </c>
      <c r="Y142" s="303"/>
      <c r="Z142" s="351" t="s">
        <v>236</v>
      </c>
    </row>
    <row r="143" spans="1:31" s="165" customFormat="1" ht="42" outlineLevel="1">
      <c r="A143" s="149"/>
      <c r="B143" s="267"/>
      <c r="C143" s="123"/>
      <c r="D143" s="123"/>
      <c r="E143" s="104"/>
      <c r="F143" s="197" t="s">
        <v>237</v>
      </c>
      <c r="G143" s="62"/>
      <c r="H143" s="162"/>
      <c r="I143" s="162"/>
      <c r="J143" s="62"/>
      <c r="K143" s="162"/>
      <c r="L143" s="162"/>
      <c r="M143" s="62"/>
      <c r="N143" s="162"/>
      <c r="O143" s="163"/>
      <c r="P143" s="62">
        <v>20</v>
      </c>
      <c r="Q143" s="162" t="s">
        <v>235</v>
      </c>
      <c r="R143" s="64" t="s">
        <v>19</v>
      </c>
      <c r="S143" s="62">
        <v>24000</v>
      </c>
      <c r="T143" s="162" t="s">
        <v>8</v>
      </c>
      <c r="U143" s="100" t="s">
        <v>22</v>
      </c>
      <c r="V143" s="62">
        <f t="shared" si="21"/>
        <v>480000</v>
      </c>
      <c r="W143" s="164" t="s">
        <v>8</v>
      </c>
      <c r="X143" s="124">
        <f t="shared" si="22"/>
        <v>480000</v>
      </c>
      <c r="Y143" s="271"/>
      <c r="Z143" s="351"/>
    </row>
    <row r="144" spans="1:31" s="165" customFormat="1" ht="42" outlineLevel="1">
      <c r="A144" s="149"/>
      <c r="B144" s="267"/>
      <c r="C144" s="123"/>
      <c r="D144" s="123"/>
      <c r="E144" s="104"/>
      <c r="F144" s="197" t="s">
        <v>238</v>
      </c>
      <c r="G144" s="62"/>
      <c r="H144" s="162"/>
      <c r="I144" s="162"/>
      <c r="J144" s="62"/>
      <c r="K144" s="162"/>
      <c r="L144" s="162"/>
      <c r="M144" s="62"/>
      <c r="N144" s="162"/>
      <c r="O144" s="163"/>
      <c r="P144" s="62">
        <v>1</v>
      </c>
      <c r="Q144" s="162" t="s">
        <v>25</v>
      </c>
      <c r="R144" s="64" t="s">
        <v>19</v>
      </c>
      <c r="S144" s="62">
        <v>250000</v>
      </c>
      <c r="T144" s="162" t="s">
        <v>8</v>
      </c>
      <c r="U144" s="100" t="s">
        <v>22</v>
      </c>
      <c r="V144" s="62">
        <f t="shared" si="21"/>
        <v>250000</v>
      </c>
      <c r="W144" s="164" t="s">
        <v>8</v>
      </c>
      <c r="X144" s="124">
        <f t="shared" si="22"/>
        <v>250000</v>
      </c>
      <c r="Y144" s="271"/>
      <c r="Z144" s="351"/>
    </row>
    <row r="145" spans="1:26" s="165" customFormat="1" ht="42" outlineLevel="1">
      <c r="A145" s="149"/>
      <c r="B145" s="267"/>
      <c r="C145" s="123"/>
      <c r="D145" s="123"/>
      <c r="E145" s="104"/>
      <c r="F145" s="197" t="s">
        <v>239</v>
      </c>
      <c r="G145" s="62"/>
      <c r="H145" s="162"/>
      <c r="I145" s="162"/>
      <c r="J145" s="62"/>
      <c r="K145" s="162"/>
      <c r="L145" s="162"/>
      <c r="M145" s="62"/>
      <c r="N145" s="162"/>
      <c r="O145" s="163"/>
      <c r="P145" s="62">
        <v>1</v>
      </c>
      <c r="Q145" s="162" t="s">
        <v>240</v>
      </c>
      <c r="R145" s="64" t="s">
        <v>19</v>
      </c>
      <c r="S145" s="62">
        <v>37500</v>
      </c>
      <c r="T145" s="162" t="s">
        <v>8</v>
      </c>
      <c r="U145" s="100" t="s">
        <v>22</v>
      </c>
      <c r="V145" s="62">
        <f t="shared" si="21"/>
        <v>37500</v>
      </c>
      <c r="W145" s="164" t="s">
        <v>8</v>
      </c>
      <c r="X145" s="124">
        <f t="shared" si="22"/>
        <v>37500</v>
      </c>
      <c r="Y145" s="271"/>
      <c r="Z145" s="351"/>
    </row>
    <row r="146" spans="1:26" s="165" customFormat="1" ht="42" outlineLevel="1">
      <c r="A146" s="149"/>
      <c r="B146" s="267"/>
      <c r="C146" s="123"/>
      <c r="D146" s="123"/>
      <c r="E146" s="104"/>
      <c r="F146" s="197" t="s">
        <v>241</v>
      </c>
      <c r="G146" s="62"/>
      <c r="H146" s="162"/>
      <c r="I146" s="162"/>
      <c r="J146" s="62"/>
      <c r="K146" s="162"/>
      <c r="L146" s="162"/>
      <c r="M146" s="62"/>
      <c r="N146" s="162"/>
      <c r="O146" s="163"/>
      <c r="P146" s="62">
        <v>20</v>
      </c>
      <c r="Q146" s="162" t="s">
        <v>235</v>
      </c>
      <c r="R146" s="64" t="s">
        <v>19</v>
      </c>
      <c r="S146" s="62">
        <v>1890</v>
      </c>
      <c r="T146" s="162" t="s">
        <v>8</v>
      </c>
      <c r="U146" s="100" t="s">
        <v>22</v>
      </c>
      <c r="V146" s="62">
        <f t="shared" si="21"/>
        <v>37800</v>
      </c>
      <c r="W146" s="164" t="s">
        <v>8</v>
      </c>
      <c r="X146" s="124">
        <f t="shared" si="22"/>
        <v>37800</v>
      </c>
      <c r="Y146" s="271"/>
      <c r="Z146" s="351"/>
    </row>
    <row r="147" spans="1:26" s="165" customFormat="1" ht="42" outlineLevel="1">
      <c r="A147" s="149"/>
      <c r="B147" s="267"/>
      <c r="C147" s="123"/>
      <c r="D147" s="123"/>
      <c r="E147" s="104"/>
      <c r="F147" s="197" t="s">
        <v>242</v>
      </c>
      <c r="G147" s="62"/>
      <c r="H147" s="162"/>
      <c r="I147" s="162"/>
      <c r="J147" s="62"/>
      <c r="K147" s="162"/>
      <c r="L147" s="162"/>
      <c r="M147" s="62"/>
      <c r="N147" s="162"/>
      <c r="O147" s="163"/>
      <c r="P147" s="62">
        <v>40</v>
      </c>
      <c r="Q147" s="162" t="s">
        <v>25</v>
      </c>
      <c r="R147" s="64" t="s">
        <v>19</v>
      </c>
      <c r="S147" s="62">
        <v>8300</v>
      </c>
      <c r="T147" s="162" t="s">
        <v>8</v>
      </c>
      <c r="U147" s="100" t="s">
        <v>22</v>
      </c>
      <c r="V147" s="62">
        <f t="shared" si="21"/>
        <v>332000</v>
      </c>
      <c r="W147" s="164" t="s">
        <v>8</v>
      </c>
      <c r="X147" s="124">
        <f t="shared" si="22"/>
        <v>332000</v>
      </c>
      <c r="Y147" s="271"/>
      <c r="Z147" s="351"/>
    </row>
    <row r="148" spans="1:26" s="165" customFormat="1" ht="42" outlineLevel="1">
      <c r="A148" s="149"/>
      <c r="B148" s="267"/>
      <c r="C148" s="123"/>
      <c r="D148" s="123"/>
      <c r="E148" s="104"/>
      <c r="F148" s="197" t="s">
        <v>243</v>
      </c>
      <c r="G148" s="62"/>
      <c r="H148" s="162"/>
      <c r="I148" s="162"/>
      <c r="J148" s="62"/>
      <c r="K148" s="162"/>
      <c r="L148" s="162"/>
      <c r="M148" s="62"/>
      <c r="N148" s="162"/>
      <c r="O148" s="163"/>
      <c r="P148" s="62">
        <v>20</v>
      </c>
      <c r="Q148" s="162" t="s">
        <v>235</v>
      </c>
      <c r="R148" s="64" t="s">
        <v>19</v>
      </c>
      <c r="S148" s="62">
        <v>350</v>
      </c>
      <c r="T148" s="162" t="s">
        <v>8</v>
      </c>
      <c r="U148" s="100" t="s">
        <v>22</v>
      </c>
      <c r="V148" s="62">
        <f t="shared" si="21"/>
        <v>7000</v>
      </c>
      <c r="W148" s="164" t="s">
        <v>8</v>
      </c>
      <c r="X148" s="124">
        <f t="shared" si="22"/>
        <v>7000</v>
      </c>
      <c r="Y148" s="271"/>
      <c r="Z148" s="351"/>
    </row>
    <row r="149" spans="1:26" s="165" customFormat="1" outlineLevel="1">
      <c r="A149" s="149"/>
      <c r="B149" s="267" t="s">
        <v>86</v>
      </c>
      <c r="C149" s="134">
        <v>5488600</v>
      </c>
      <c r="D149" s="134">
        <v>0</v>
      </c>
      <c r="E149" s="134">
        <f>+C149+D149</f>
        <v>5488600</v>
      </c>
      <c r="F149" s="197"/>
      <c r="G149" s="62"/>
      <c r="H149" s="162"/>
      <c r="I149" s="162"/>
      <c r="J149" s="62"/>
      <c r="K149" s="162"/>
      <c r="L149" s="162"/>
      <c r="M149" s="62"/>
      <c r="N149" s="162"/>
      <c r="O149" s="163"/>
      <c r="P149" s="62"/>
      <c r="Q149" s="162"/>
      <c r="R149" s="163"/>
      <c r="S149" s="62"/>
      <c r="T149" s="162"/>
      <c r="U149" s="100"/>
      <c r="V149" s="135">
        <f>SUM(V150:V154)</f>
        <v>5488600</v>
      </c>
      <c r="W149" s="168" t="s">
        <v>8</v>
      </c>
      <c r="X149" s="137">
        <f>SUM(X151:X154)</f>
        <v>4662600</v>
      </c>
      <c r="Y149" s="271"/>
      <c r="Z149" s="304"/>
    </row>
    <row r="150" spans="1:26" s="165" customFormat="1" ht="42" outlineLevel="1">
      <c r="A150" s="149"/>
      <c r="B150" s="267"/>
      <c r="C150" s="123"/>
      <c r="D150" s="123"/>
      <c r="E150" s="104"/>
      <c r="F150" s="197" t="s">
        <v>244</v>
      </c>
      <c r="G150" s="62"/>
      <c r="H150" s="162"/>
      <c r="I150" s="162"/>
      <c r="J150" s="62"/>
      <c r="K150" s="162"/>
      <c r="L150" s="162"/>
      <c r="M150" s="62"/>
      <c r="N150" s="162"/>
      <c r="O150" s="163"/>
      <c r="P150" s="62">
        <v>1</v>
      </c>
      <c r="Q150" s="162" t="s">
        <v>69</v>
      </c>
      <c r="R150" s="64" t="s">
        <v>19</v>
      </c>
      <c r="S150" s="62">
        <v>826000</v>
      </c>
      <c r="T150" s="162" t="s">
        <v>8</v>
      </c>
      <c r="U150" s="100" t="s">
        <v>22</v>
      </c>
      <c r="V150" s="62">
        <f>SUM(P150*S150)</f>
        <v>826000</v>
      </c>
      <c r="W150" s="164" t="s">
        <v>8</v>
      </c>
      <c r="X150" s="124">
        <f>+V150</f>
        <v>826000</v>
      </c>
      <c r="Y150" s="271"/>
      <c r="Z150" s="351" t="s">
        <v>245</v>
      </c>
    </row>
    <row r="151" spans="1:26" s="165" customFormat="1" ht="42" outlineLevel="1">
      <c r="A151" s="149"/>
      <c r="B151" s="267"/>
      <c r="C151" s="123"/>
      <c r="D151" s="123"/>
      <c r="E151" s="104"/>
      <c r="F151" s="197" t="s">
        <v>246</v>
      </c>
      <c r="G151" s="62"/>
      <c r="H151" s="162"/>
      <c r="I151" s="162"/>
      <c r="J151" s="62"/>
      <c r="K151" s="162"/>
      <c r="L151" s="162"/>
      <c r="M151" s="62"/>
      <c r="N151" s="162"/>
      <c r="O151" s="163"/>
      <c r="P151" s="62">
        <v>1</v>
      </c>
      <c r="Q151" s="162" t="s">
        <v>69</v>
      </c>
      <c r="R151" s="64" t="s">
        <v>19</v>
      </c>
      <c r="S151" s="62">
        <v>490000</v>
      </c>
      <c r="T151" s="162" t="s">
        <v>8</v>
      </c>
      <c r="U151" s="100" t="s">
        <v>22</v>
      </c>
      <c r="V151" s="62">
        <f>SUM(P151*S151)</f>
        <v>490000</v>
      </c>
      <c r="W151" s="164" t="s">
        <v>8</v>
      </c>
      <c r="X151" s="124">
        <f>+V151</f>
        <v>490000</v>
      </c>
      <c r="Y151" s="271"/>
      <c r="Z151" s="351"/>
    </row>
    <row r="152" spans="1:26" s="165" customFormat="1" ht="42" outlineLevel="1">
      <c r="A152" s="149"/>
      <c r="B152" s="267"/>
      <c r="C152" s="123"/>
      <c r="D152" s="123"/>
      <c r="E152" s="104"/>
      <c r="F152" s="197" t="s">
        <v>247</v>
      </c>
      <c r="G152" s="62"/>
      <c r="H152" s="162"/>
      <c r="I152" s="162"/>
      <c r="J152" s="62"/>
      <c r="K152" s="162"/>
      <c r="L152" s="162"/>
      <c r="M152" s="62"/>
      <c r="N152" s="162"/>
      <c r="O152" s="163"/>
      <c r="P152" s="62">
        <v>2</v>
      </c>
      <c r="Q152" s="162" t="s">
        <v>69</v>
      </c>
      <c r="R152" s="64" t="s">
        <v>19</v>
      </c>
      <c r="S152" s="62">
        <v>620100</v>
      </c>
      <c r="T152" s="162" t="s">
        <v>8</v>
      </c>
      <c r="U152" s="100" t="s">
        <v>22</v>
      </c>
      <c r="V152" s="62">
        <f>SUM(P152*S152)</f>
        <v>1240200</v>
      </c>
      <c r="W152" s="164" t="s">
        <v>8</v>
      </c>
      <c r="X152" s="124">
        <f>+V152</f>
        <v>1240200</v>
      </c>
      <c r="Y152" s="271"/>
      <c r="Z152" s="351"/>
    </row>
    <row r="153" spans="1:26" s="165" customFormat="1" ht="42" outlineLevel="1">
      <c r="A153" s="149"/>
      <c r="B153" s="267"/>
      <c r="C153" s="123"/>
      <c r="D153" s="123"/>
      <c r="E153" s="104"/>
      <c r="F153" s="197" t="s">
        <v>248</v>
      </c>
      <c r="G153" s="62"/>
      <c r="H153" s="162"/>
      <c r="I153" s="162"/>
      <c r="J153" s="62"/>
      <c r="K153" s="162"/>
      <c r="L153" s="162"/>
      <c r="M153" s="62"/>
      <c r="N153" s="162"/>
      <c r="O153" s="163"/>
      <c r="P153" s="62">
        <v>1</v>
      </c>
      <c r="Q153" s="162" t="s">
        <v>69</v>
      </c>
      <c r="R153" s="64" t="s">
        <v>19</v>
      </c>
      <c r="S153" s="62">
        <v>332400</v>
      </c>
      <c r="T153" s="162" t="s">
        <v>8</v>
      </c>
      <c r="U153" s="100" t="s">
        <v>22</v>
      </c>
      <c r="V153" s="62">
        <f>SUM(P153*S153)</f>
        <v>332400</v>
      </c>
      <c r="W153" s="164" t="s">
        <v>8</v>
      </c>
      <c r="X153" s="124">
        <f>+V153</f>
        <v>332400</v>
      </c>
      <c r="Y153" s="271"/>
      <c r="Z153" s="351"/>
    </row>
    <row r="154" spans="1:26" ht="42">
      <c r="A154" s="171"/>
      <c r="B154" s="265"/>
      <c r="C154" s="125"/>
      <c r="D154" s="125"/>
      <c r="E154" s="338"/>
      <c r="F154" s="339" t="s">
        <v>249</v>
      </c>
      <c r="G154" s="340"/>
      <c r="H154" s="341"/>
      <c r="I154" s="341"/>
      <c r="J154" s="340"/>
      <c r="K154" s="341"/>
      <c r="L154" s="341"/>
      <c r="M154" s="340"/>
      <c r="N154" s="341"/>
      <c r="O154" s="341"/>
      <c r="P154" s="340">
        <v>1</v>
      </c>
      <c r="Q154" s="341" t="s">
        <v>69</v>
      </c>
      <c r="R154" s="64" t="s">
        <v>19</v>
      </c>
      <c r="S154" s="62">
        <v>2600000</v>
      </c>
      <c r="T154" s="162" t="s">
        <v>8</v>
      </c>
      <c r="U154" s="100" t="s">
        <v>22</v>
      </c>
      <c r="V154" s="62">
        <f>SUM(P154*S154)</f>
        <v>2600000</v>
      </c>
      <c r="W154" s="164" t="s">
        <v>8</v>
      </c>
      <c r="X154" s="124">
        <f>+V154</f>
        <v>2600000</v>
      </c>
      <c r="Y154" s="265"/>
      <c r="Z154" s="352"/>
    </row>
  </sheetData>
  <mergeCells count="9">
    <mergeCell ref="Z142:Z148"/>
    <mergeCell ref="Z150:Z154"/>
    <mergeCell ref="C3:E3"/>
    <mergeCell ref="Z16:Z18"/>
    <mergeCell ref="Z19:Z20"/>
    <mergeCell ref="Z30:Z36"/>
    <mergeCell ref="Z72:Z76"/>
    <mergeCell ref="F3:W3"/>
    <mergeCell ref="A53:Z53"/>
  </mergeCells>
  <printOptions horizontalCentered="1"/>
  <pageMargins left="0.70866141732283505" right="0.70866141732283505" top="0.74803149606299202" bottom="0.74803149606299202" header="0.31496062992126" footer="0.31496062992126"/>
  <pageSetup paperSize="8" scale="65" orientation="landscape" horizontalDpi="4294967293" r:id="rId1"/>
  <headerFooter>
    <oddHeader>&amp;R&amp;P</oddHeader>
  </headerFooter>
  <rowBreaks count="3" manualBreakCount="3">
    <brk id="44" max="25" man="1"/>
    <brk id="98" max="25" man="1"/>
    <brk id="115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4</vt:i4>
      </vt:variant>
    </vt:vector>
  </HeadingPairs>
  <TitlesOfParts>
    <vt:vector size="6" baseType="lpstr">
      <vt:lpstr>สรุปรายละเอียด</vt:lpstr>
      <vt:lpstr>กรมอนามัย</vt:lpstr>
      <vt:lpstr>กรมอนามัย!Print_Area</vt:lpstr>
      <vt:lpstr>สรุปรายละเอียด!Print_Area</vt:lpstr>
      <vt:lpstr>กรมอนามัย!Print_Titles</vt:lpstr>
      <vt:lpstr>สรุปรายละเอียด!Print_Titles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ศุภรดา อำนาพร</dc:creator>
  <cp:lastModifiedBy>PRO</cp:lastModifiedBy>
  <cp:lastPrinted>2021-05-19T02:52:34Z</cp:lastPrinted>
  <dcterms:created xsi:type="dcterms:W3CDTF">2021-05-06T03:17:45Z</dcterms:created>
  <dcterms:modified xsi:type="dcterms:W3CDTF">2021-06-30T05:51:57Z</dcterms:modified>
</cp:coreProperties>
</file>